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31" windowWidth="11340" windowHeight="9225" tabRatio="599" firstSheet="3" activeTab="6"/>
  </bookViews>
  <sheets>
    <sheet name="070101" sheetId="1" r:id="rId1"/>
    <sheet name="070201" sheetId="2" r:id="rId2"/>
    <sheet name="070202" sheetId="3" r:id="rId3"/>
    <sheet name="070301" sheetId="4" r:id="rId4"/>
    <sheet name="070303 " sheetId="5" r:id="rId5"/>
    <sheet name="070304" sheetId="6" r:id="rId6"/>
    <sheet name="070401" sheetId="7" r:id="rId7"/>
    <sheet name="070501" sheetId="8" r:id="rId8"/>
    <sheet name="070601" sheetId="9" r:id="rId9"/>
    <sheet name="070802" sheetId="10" r:id="rId10"/>
    <sheet name="070803" sheetId="11" r:id="rId11"/>
    <sheet name="070804" sheetId="12" r:id="rId12"/>
    <sheet name="070808" sheetId="13" r:id="rId13"/>
    <sheet name="070806" sheetId="14" r:id="rId14"/>
    <sheet name="091108" sheetId="15" r:id="rId15"/>
    <sheet name="070000" sheetId="16" r:id="rId16"/>
    <sheet name="010116" sheetId="17" r:id="rId17"/>
    <sheet name="070000+010116+091108" sheetId="18" r:id="rId18"/>
    <sheet name="Арешт 070101" sheetId="19" r:id="rId19"/>
    <sheet name="Арешт 070201" sheetId="20" r:id="rId20"/>
    <sheet name="Арешт 070804" sheetId="21" r:id="rId21"/>
    <sheet name="Арешт 070303" sheetId="22" r:id="rId22"/>
    <sheet name="Арешт 070401" sheetId="23" r:id="rId23"/>
    <sheet name="Арешт 070301" sheetId="24" r:id="rId24"/>
    <sheet name="Звіт про сумісність" sheetId="25" r:id="rId25"/>
    <sheet name="Аркуш1" sheetId="26" r:id="rId26"/>
  </sheets>
  <externalReferences>
    <externalReference r:id="rId29"/>
  </externalReferences>
  <definedNames>
    <definedName name="_xlnm.Print_Titles" localSheetId="16">'010116'!$21:$23</definedName>
    <definedName name="_xlnm.Print_Titles" localSheetId="15">'070000'!$21:$23</definedName>
    <definedName name="_xlnm.Print_Titles" localSheetId="17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4">'070303 '!$21:$23</definedName>
    <definedName name="_xlnm.Print_Titles" localSheetId="5">'070304'!$21:$23</definedName>
    <definedName name="_xlnm.Print_Titles" localSheetId="6">'070401'!$21:$23</definedName>
    <definedName name="_xlnm.Print_Titles" localSheetId="9">'070802'!$21:$23</definedName>
    <definedName name="_xlnm.Print_Titles" localSheetId="10">'070803'!$21:$23</definedName>
    <definedName name="_xlnm.Print_Titles" localSheetId="11">'070804'!$21:$23</definedName>
    <definedName name="_xlnm.Print_Titles" localSheetId="13">'070806'!$21:$23</definedName>
    <definedName name="_xlnm.Print_Titles" localSheetId="12">'070808'!$21:$23</definedName>
    <definedName name="_xlnm.Print_Titles" localSheetId="14">'091108'!$21:$23</definedName>
    <definedName name="_xlnm.Print_Titles" localSheetId="18">'Арешт 070101'!$19:$20</definedName>
    <definedName name="_xlnm.Print_Titles" localSheetId="19">'Арешт 070201'!$19:$20</definedName>
    <definedName name="_xlnm.Print_Titles" localSheetId="23">'Арешт 070301'!$19:$20</definedName>
    <definedName name="_xlnm.Print_Titles" localSheetId="21">'Арешт 070303'!$19:$20</definedName>
    <definedName name="_xlnm.Print_Titles" localSheetId="22">'Арешт 070401'!$19:$20</definedName>
    <definedName name="_xlnm.Print_Titles" localSheetId="20">'Арешт 070804'!$19:$20</definedName>
    <definedName name="_xlnm.Print_Area" localSheetId="16">'010116'!$A$1:$L$129</definedName>
    <definedName name="_xlnm.Print_Area" localSheetId="15">'070000'!$A$1:$L$129</definedName>
    <definedName name="_xlnm.Print_Area" localSheetId="17">'070000+010116+091108'!$A$1:$K$129</definedName>
    <definedName name="_xlnm.Print_Area" localSheetId="0">'070101'!$A$1:$L$133</definedName>
    <definedName name="_xlnm.Print_Area" localSheetId="1">'070201'!$A$1:$K$129</definedName>
    <definedName name="_xlnm.Print_Area" localSheetId="2">'070202'!$A$1:$K$129</definedName>
    <definedName name="_xlnm.Print_Area" localSheetId="3">'070301'!$A$1:$L$129</definedName>
    <definedName name="_xlnm.Print_Area" localSheetId="4">'070303 '!$A$1:$L$129</definedName>
    <definedName name="_xlnm.Print_Area" localSheetId="5">'070304'!$A$1:$L$129</definedName>
    <definedName name="_xlnm.Print_Area" localSheetId="6">'070401'!$A$1:$L$129</definedName>
    <definedName name="_xlnm.Print_Area" localSheetId="7">'070501'!$A$1:$L$129</definedName>
    <definedName name="_xlnm.Print_Area" localSheetId="8">'070601'!$A$1:$K$129</definedName>
    <definedName name="_xlnm.Print_Area" localSheetId="9">'070802'!$A$1:$L$129</definedName>
    <definedName name="_xlnm.Print_Area" localSheetId="10">'070803'!$A$1:$L$129</definedName>
    <definedName name="_xlnm.Print_Area" localSheetId="11">'070804'!$A$1:$L$129</definedName>
    <definedName name="_xlnm.Print_Area" localSheetId="13">'070806'!$A$1:$L$129</definedName>
    <definedName name="_xlnm.Print_Area" localSheetId="12">'070808'!$A$1:$L$129</definedName>
    <definedName name="_xlnm.Print_Area" localSheetId="14">'091108'!$A$1:$K$129</definedName>
    <definedName name="_xlnm.Print_Area" localSheetId="18">'Арешт 070101'!$A$1:$K$119</definedName>
    <definedName name="_xlnm.Print_Area" localSheetId="19">'Арешт 070201'!$A$1:$K$119</definedName>
    <definedName name="_xlnm.Print_Area" localSheetId="23">'Арешт 070301'!$A$1:$K$119</definedName>
    <definedName name="_xlnm.Print_Area" localSheetId="21">'Арешт 070303'!$A$1:$K$119</definedName>
    <definedName name="_xlnm.Print_Area" localSheetId="22">'Арешт 070401'!$A$1:$K$119</definedName>
    <definedName name="_xlnm.Print_Area" localSheetId="20">'Арешт 070804'!$A$1:$K$119</definedName>
  </definedNames>
  <calcPr fullCalcOnLoad="1"/>
</workbook>
</file>

<file path=xl/sharedStrings.xml><?xml version="1.0" encoding="utf-8"?>
<sst xmlns="http://schemas.openxmlformats.org/spreadsheetml/2006/main" count="3461" uniqueCount="287">
  <si>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</si>
  <si>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</si>
  <si>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</si>
  <si>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</si>
  <si>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</si>
  <si>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</si>
  <si>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</si>
  <si>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</si>
  <si>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</si>
  <si>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</si>
  <si>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</si>
  <si>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</si>
  <si>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</si>
  <si>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</si>
  <si>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</si>
  <si>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</si>
  <si>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</si>
  <si>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</si>
  <si>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</si>
  <si>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</si>
  <si>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</si>
  <si>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</si>
  <si>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</si>
  <si>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</si>
  <si>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</si>
  <si>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</si>
  <si>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</si>
  <si>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</si>
  <si>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</si>
  <si>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</si>
  <si>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</si>
  <si>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</si>
  <si>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</si>
  <si>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</si>
  <si>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</si>
  <si>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</si>
  <si>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</si>
  <si>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</si>
  <si>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</si>
  <si>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</si>
  <si>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</si>
  <si>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</si>
  <si>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</si>
  <si>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</si>
  <si>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</si>
  <si>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</si>
  <si>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</si>
  <si>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</si>
  <si>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</si>
  <si>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</si>
  <si>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</si>
  <si>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</si>
  <si>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</si>
  <si>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</si>
  <si>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</si>
  <si>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</si>
  <si>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</si>
  <si>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</si>
  <si>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</si>
  <si>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</si>
  <si>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</si>
  <si>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</si>
  <si>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</si>
  <si>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</si>
  <si>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</si>
  <si>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</si>
  <si>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</si>
  <si>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</si>
  <si>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</si>
  <si>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</si>
  <si>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</si>
  <si>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</si>
  <si>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</si>
  <si>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</si>
  <si>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</si>
  <si>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</si>
  <si>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</si>
  <si>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</si>
  <si>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</si>
  <si>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</si>
  <si>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</si>
  <si>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</si>
  <si>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</si>
  <si>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</si>
  <si>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</si>
  <si>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</si>
  <si>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</si>
  <si>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</si>
  <si>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</si>
  <si>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</si>
  <si>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</si>
  <si>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</si>
  <si>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</si>
  <si>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</si>
  <si>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</si>
  <si>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</si>
  <si>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</si>
  <si>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</si>
  <si>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</si>
  <si>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</si>
  <si>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</si>
  <si>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</si>
  <si>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</si>
  <si>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</si>
  <si>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</si>
  <si>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</si>
  <si>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</si>
  <si>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</si>
  <si>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</si>
  <si>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</si>
  <si>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</si>
  <si>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</si>
  <si>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</si>
  <si>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</si>
  <si>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</si>
  <si>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</si>
  <si>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</si>
  <si>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</si>
  <si>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</si>
  <si>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</si>
  <si>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</si>
  <si>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</si>
  <si>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</si>
  <si>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</si>
  <si>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</si>
  <si>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</si>
  <si>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</si>
  <si>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</si>
  <si>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</si>
  <si>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</si>
  <si>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</si>
  <si>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</si>
  <si>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</si>
  <si>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</si>
  <si>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</si>
  <si>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</si>
  <si>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</si>
  <si>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</si>
  <si>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</si>
  <si>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</si>
  <si>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</si>
  <si>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</si>
  <si>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</si>
  <si>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</si>
  <si>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</si>
  <si>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</si>
  <si>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</si>
  <si>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</si>
  <si>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</si>
  <si>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</si>
  <si>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</si>
  <si>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</si>
  <si>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</si>
  <si>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</si>
  <si>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</si>
  <si>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</si>
  <si>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</si>
  <si>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</si>
  <si>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</si>
  <si>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</si>
  <si>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</si>
  <si>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</si>
  <si>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</si>
  <si>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</si>
  <si>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</si>
  <si>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</si>
  <si>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</si>
  <si>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</si>
  <si>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</si>
  <si>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</si>
  <si>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t>Додаток 4</t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</si>
  <si>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</si>
  <si>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</si>
  <si>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</si>
  <si>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</si>
  <si>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</si>
  <si>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</si>
  <si>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Головного бухгалтер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</si>
  <si>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</si>
  <si>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</si>
  <si>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</si>
  <si>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</si>
  <si>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</si>
  <si>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</si>
  <si>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</si>
  <si>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</si>
  <si>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</si>
  <si>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</si>
  <si>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</si>
  <si>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</si>
  <si>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</si>
  <si>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</si>
  <si>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</si>
  <si>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</si>
  <si>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</si>
  <si>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</si>
  <si>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</si>
  <si>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</si>
  <si>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</si>
  <si>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</si>
  <si>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</si>
  <si>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</si>
  <si>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</si>
  <si>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</si>
  <si>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</si>
  <si>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</si>
  <si>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</si>
  <si>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</si>
  <si>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</si>
  <si>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</si>
  <si>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</si>
  <si>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</si>
  <si>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</si>
  <si>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</si>
  <si>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</si>
  <si>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</si>
  <si>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</si>
  <si>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</si>
  <si>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</si>
  <si>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</si>
  <si>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</si>
  <si>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</si>
  <si>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</si>
  <si>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</si>
  <si>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</si>
  <si>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</si>
  <si>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</si>
  <si>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</si>
  <si>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</si>
  <si>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</si>
  <si>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</si>
  <si>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</si>
  <si>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</si>
  <si>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</si>
  <si>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</si>
  <si>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</si>
  <si>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</si>
  <si>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</si>
  <si>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</si>
  <si>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</si>
  <si>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</si>
  <si>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</si>
  <si>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</si>
  <si>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</si>
  <si>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</si>
  <si>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</si>
  <si>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</si>
  <si>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</si>
  <si>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</si>
  <si>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</si>
  <si>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</si>
  <si>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</si>
  <si>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</si>
  <si>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</si>
  <si>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</si>
  <si>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</si>
  <si>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спорту___________________________________________________________________________</t>
  </si>
  <si>
    <t xml:space="preserve">070101 " Дошкільні заклади освіти" </t>
  </si>
  <si>
    <t>*До запровадження програмно-цільвого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</si>
  <si>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070201 "Загальноосвітні школи"</t>
  </si>
  <si>
    <t>070202 "Вечірні (змінні) школи"</t>
  </si>
  <si>
    <t>070301 "Загальноосвітня школа - інтернат"</t>
  </si>
  <si>
    <t>070303 "Дитячі будинки"</t>
  </si>
  <si>
    <t>070304 "Спеціальні загальноосвітні школи"</t>
  </si>
  <si>
    <t>070401 "Позашкільні заклади освіти"</t>
  </si>
  <si>
    <t>070601 " Вищі заклади освіти І та ІІ рівнів акредитації"</t>
  </si>
  <si>
    <t>070802 " Центр методичної та соціально - психологічної служби"</t>
  </si>
  <si>
    <t xml:space="preserve"> 070803 " Відділ  інженерного забезпечення та матеріального постачання"</t>
  </si>
  <si>
    <t>070804 "Централізовані бухгалтерії"</t>
  </si>
  <si>
    <t xml:space="preserve">070808 " Допомога  дітям - сиротам та дітям, позбавленим батьківського піклування, яким виповнюється 18 років" </t>
  </si>
  <si>
    <t>070806 " Інші заклади освіти  "</t>
  </si>
  <si>
    <t>091108 " Заходи з оздоровлення та відпочинку дітей, крім заходів з оздоровлення дітей, що здійснюються за рахунок коштів на оздоровлення громадян, що постраждали внаслідок Чорнобильської катастрофи "</t>
  </si>
  <si>
    <t>070000 "Освіта"</t>
  </si>
  <si>
    <t>010116 " Органи місцевого самоврядування"</t>
  </si>
  <si>
    <r>
      <t xml:space="preserve"> Періодичність</t>
    </r>
    <r>
      <rPr>
        <sz val="8"/>
        <rFont val="Arial Cyr"/>
        <family val="2"/>
      </rPr>
      <t xml:space="preserve">: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 xml:space="preserve"> </t>
    </r>
    <r>
      <rPr>
        <u val="single"/>
        <sz val="8"/>
        <rFont val="Arial Cyr"/>
        <family val="0"/>
      </rPr>
      <t>квартальна,</t>
    </r>
    <r>
      <rPr>
        <sz val="8"/>
        <rFont val="Arial Cyr"/>
        <family val="0"/>
      </rPr>
      <t xml:space="preserve"> річна</t>
    </r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</si>
  <si>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</si>
  <si>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070501 "Професійно-технічні заклади освіти"</t>
  </si>
  <si>
    <t>за  І квартал 2016 року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</si>
  <si>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бюджетних коштів                                                                             (пункт 2.1)</t>
  </si>
  <si>
    <t>Оплата енергосервісу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</si>
  <si>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                                                        бюджетних коштів                                                                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</si>
  <si>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</si>
  <si>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                      іншої звітності розпорядниками та одержувачами                      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</si>
  <si>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</si>
  <si>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</si>
  <si>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                                              (пункт 2.1)</t>
  </si>
  <si>
    <r>
      <t xml:space="preserve">"_11_"  квітня </t>
    </r>
    <r>
      <rPr>
        <sz val="10"/>
        <rFont val="Arial Cyr"/>
        <family val="0"/>
      </rPr>
      <t xml:space="preserve">2016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</si>
</sst>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4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22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71" fontId="17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21" fillId="0" borderId="19" xfId="0" applyNumberFormat="1" applyFont="1" applyBorder="1" applyAlignment="1">
      <alignment horizontal="center"/>
    </xf>
    <xf numFmtId="171" fontId="18" fillId="0" borderId="10" xfId="0" applyNumberFormat="1" applyFont="1" applyBorder="1" applyAlignment="1" applyProtection="1">
      <alignment horizontal="center"/>
      <protection locked="0"/>
    </xf>
    <xf numFmtId="171" fontId="18" fillId="0" borderId="19" xfId="0" applyNumberFormat="1" applyFont="1" applyBorder="1" applyAlignment="1" applyProtection="1">
      <alignment horizontal="center"/>
      <protection locked="0"/>
    </xf>
    <xf numFmtId="171" fontId="21" fillId="0" borderId="10" xfId="0" applyNumberFormat="1" applyFont="1" applyBorder="1" applyAlignment="1" applyProtection="1">
      <alignment horizontal="center"/>
      <protection locked="0"/>
    </xf>
    <xf numFmtId="171" fontId="21" fillId="0" borderId="19" xfId="0" applyNumberFormat="1" applyFont="1" applyBorder="1" applyAlignment="1" applyProtection="1">
      <alignment horizontal="center"/>
      <protection locked="0"/>
    </xf>
    <xf numFmtId="171" fontId="13" fillId="0" borderId="15" xfId="0" applyNumberFormat="1" applyFont="1" applyBorder="1" applyAlignment="1">
      <alignment horizontal="center"/>
    </xf>
    <xf numFmtId="171" fontId="21" fillId="0" borderId="10" xfId="0" applyNumberFormat="1" applyFont="1" applyBorder="1" applyAlignment="1" applyProtection="1">
      <alignment horizontal="center"/>
      <protection locked="0"/>
    </xf>
    <xf numFmtId="171" fontId="18" fillId="0" borderId="10" xfId="0" applyNumberFormat="1" applyFont="1" applyBorder="1" applyAlignment="1" applyProtection="1">
      <alignment horizontal="center"/>
      <protection locked="0"/>
    </xf>
    <xf numFmtId="171" fontId="17" fillId="0" borderId="10" xfId="0" applyNumberFormat="1" applyFont="1" applyBorder="1" applyAlignment="1" applyProtection="1">
      <alignment horizontal="center"/>
      <protection locked="0"/>
    </xf>
    <xf numFmtId="171" fontId="17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>
      <alignment horizontal="center"/>
    </xf>
    <xf numFmtId="171" fontId="13" fillId="0" borderId="10" xfId="0" applyNumberFormat="1" applyFont="1" applyBorder="1" applyAlignment="1">
      <alignment horizontal="center"/>
    </xf>
    <xf numFmtId="171" fontId="17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171" fontId="13" fillId="0" borderId="0" xfId="0" applyNumberFormat="1" applyFont="1" applyBorder="1" applyAlignment="1">
      <alignment/>
    </xf>
    <xf numFmtId="171" fontId="13" fillId="0" borderId="37" xfId="0" applyNumberFormat="1" applyFont="1" applyBorder="1" applyAlignment="1">
      <alignment/>
    </xf>
    <xf numFmtId="171" fontId="13" fillId="0" borderId="13" xfId="0" applyNumberFormat="1" applyFont="1" applyBorder="1" applyAlignment="1">
      <alignment horizontal="center"/>
    </xf>
    <xf numFmtId="171" fontId="17" fillId="0" borderId="10" xfId="0" applyNumberFormat="1" applyFont="1" applyBorder="1" applyAlignment="1" applyProtection="1">
      <alignment horizontal="center"/>
      <protection locked="0"/>
    </xf>
    <xf numFmtId="171" fontId="21" fillId="0" borderId="10" xfId="0" applyNumberFormat="1" applyFont="1" applyBorder="1" applyAlignment="1" applyProtection="1">
      <alignment horizontal="center"/>
      <protection/>
    </xf>
    <xf numFmtId="171" fontId="21" fillId="0" borderId="19" xfId="0" applyNumberFormat="1" applyFont="1" applyBorder="1" applyAlignment="1">
      <alignment horizontal="center"/>
    </xf>
    <xf numFmtId="171" fontId="0" fillId="0" borderId="10" xfId="0" applyNumberForma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/>
    </xf>
    <xf numFmtId="171" fontId="7" fillId="0" borderId="10" xfId="0" applyNumberFormat="1" applyFon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 locked="0"/>
    </xf>
    <xf numFmtId="171" fontId="14" fillId="0" borderId="22" xfId="0" applyNumberFormat="1" applyFont="1" applyBorder="1" applyAlignment="1" applyProtection="1">
      <alignment horizontal="center"/>
      <protection locked="0"/>
    </xf>
    <xf numFmtId="171" fontId="13" fillId="0" borderId="22" xfId="0" applyNumberFormat="1" applyFont="1" applyBorder="1" applyAlignment="1" applyProtection="1">
      <alignment horizontal="center"/>
      <protection locked="0"/>
    </xf>
    <xf numFmtId="171" fontId="13" fillId="0" borderId="22" xfId="0" applyNumberFormat="1" applyFont="1" applyBorder="1" applyAlignment="1" applyProtection="1">
      <alignment horizontal="center"/>
      <protection locked="0"/>
    </xf>
    <xf numFmtId="171" fontId="0" fillId="0" borderId="0" xfId="0" applyNumberFormat="1" applyFont="1" applyAlignment="1">
      <alignment/>
    </xf>
    <xf numFmtId="171" fontId="18" fillId="0" borderId="10" xfId="0" applyNumberFormat="1" applyFont="1" applyBorder="1" applyAlignment="1" applyProtection="1">
      <alignment horizontal="center"/>
      <protection/>
    </xf>
    <xf numFmtId="171" fontId="0" fillId="0" borderId="15" xfId="0" applyNumberFormat="1" applyBorder="1" applyAlignment="1" applyProtection="1">
      <alignment horizontal="center"/>
      <protection locked="0"/>
    </xf>
    <xf numFmtId="171" fontId="21" fillId="0" borderId="35" xfId="0" applyNumberFormat="1" applyFont="1" applyBorder="1" applyAlignment="1">
      <alignment horizontal="center"/>
    </xf>
    <xf numFmtId="171" fontId="0" fillId="0" borderId="15" xfId="0" applyNumberFormat="1" applyFont="1" applyBorder="1" applyAlignment="1" applyProtection="1">
      <alignment horizontal="center"/>
      <protection locked="0"/>
    </xf>
    <xf numFmtId="171" fontId="0" fillId="0" borderId="10" xfId="0" applyNumberFormat="1" applyFon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/>
    </xf>
    <xf numFmtId="171" fontId="7" fillId="0" borderId="10" xfId="0" applyNumberFormat="1" applyFont="1" applyBorder="1" applyAlignment="1" applyProtection="1">
      <alignment horizontal="center"/>
      <protection locked="0"/>
    </xf>
    <xf numFmtId="171" fontId="21" fillId="0" borderId="19" xfId="0" applyNumberFormat="1" applyFont="1" applyBorder="1" applyAlignment="1" applyProtection="1">
      <alignment horizontal="center"/>
      <protection/>
    </xf>
    <xf numFmtId="171" fontId="17" fillId="0" borderId="10" xfId="0" applyNumberFormat="1" applyFont="1" applyBorder="1" applyAlignment="1">
      <alignment horizontal="center"/>
    </xf>
    <xf numFmtId="171" fontId="13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/>
    </xf>
    <xf numFmtId="171" fontId="13" fillId="0" borderId="37" xfId="0" applyNumberFormat="1" applyFont="1" applyBorder="1" applyAlignment="1">
      <alignment/>
    </xf>
    <xf numFmtId="171" fontId="13" fillId="0" borderId="13" xfId="0" applyNumberFormat="1" applyFont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171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1" fontId="14" fillId="0" borderId="10" xfId="0" applyNumberFormat="1" applyFont="1" applyBorder="1" applyAlignment="1" applyProtection="1">
      <alignment horizontal="center"/>
      <protection locked="0"/>
    </xf>
    <xf numFmtId="171" fontId="13" fillId="0" borderId="10" xfId="0" applyNumberFormat="1" applyFont="1" applyBorder="1" applyAlignment="1" applyProtection="1">
      <alignment horizontal="center"/>
      <protection locked="0"/>
    </xf>
    <xf numFmtId="171" fontId="13" fillId="0" borderId="10" xfId="0" applyNumberFormat="1" applyFont="1" applyBorder="1" applyAlignment="1" applyProtection="1">
      <alignment horizontal="center"/>
      <protection locked="0"/>
    </xf>
    <xf numFmtId="171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71" fontId="18" fillId="0" borderId="35" xfId="0" applyNumberFormat="1" applyFont="1" applyBorder="1" applyAlignment="1">
      <alignment horizontal="center"/>
    </xf>
    <xf numFmtId="171" fontId="13" fillId="0" borderId="10" xfId="0" applyNumberFormat="1" applyFont="1" applyBorder="1" applyAlignment="1">
      <alignment/>
    </xf>
    <xf numFmtId="171" fontId="13" fillId="0" borderId="15" xfId="0" applyNumberFormat="1" applyFont="1" applyBorder="1" applyAlignment="1">
      <alignment horizontal="center"/>
    </xf>
    <xf numFmtId="171" fontId="0" fillId="0" borderId="28" xfId="0" applyNumberFormat="1" applyBorder="1" applyAlignment="1" applyProtection="1">
      <alignment horizontal="center"/>
      <protection locked="0"/>
    </xf>
    <xf numFmtId="171" fontId="0" fillId="0" borderId="36" xfId="0" applyNumberFormat="1" applyBorder="1" applyAlignment="1" applyProtection="1">
      <alignment horizontal="center"/>
      <protection locked="0"/>
    </xf>
    <xf numFmtId="171" fontId="1" fillId="0" borderId="36" xfId="0" applyNumberFormat="1" applyFont="1" applyBorder="1" applyAlignment="1" applyProtection="1">
      <alignment horizontal="center"/>
      <protection/>
    </xf>
    <xf numFmtId="171" fontId="7" fillId="0" borderId="36" xfId="0" applyNumberFormat="1" applyFont="1" applyBorder="1" applyAlignment="1" applyProtection="1">
      <alignment horizontal="center"/>
      <protection locked="0"/>
    </xf>
    <xf numFmtId="171" fontId="1" fillId="0" borderId="36" xfId="0" applyNumberFormat="1" applyFont="1" applyBorder="1" applyAlignment="1" applyProtection="1">
      <alignment horizontal="center"/>
      <protection locked="0"/>
    </xf>
    <xf numFmtId="171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71" fontId="20" fillId="0" borderId="10" xfId="0" applyNumberFormat="1" applyFont="1" applyBorder="1" applyAlignment="1">
      <alignment horizontal="center"/>
    </xf>
    <xf numFmtId="171" fontId="15" fillId="0" borderId="10" xfId="0" applyNumberFormat="1" applyFont="1" applyBorder="1" applyAlignment="1">
      <alignment horizontal="center"/>
    </xf>
    <xf numFmtId="171" fontId="15" fillId="0" borderId="10" xfId="0" applyNumberFormat="1" applyFont="1" applyBorder="1" applyAlignment="1">
      <alignment/>
    </xf>
    <xf numFmtId="171" fontId="15" fillId="0" borderId="15" xfId="0" applyNumberFormat="1" applyFont="1" applyBorder="1" applyAlignment="1">
      <alignment horizontal="center"/>
    </xf>
    <xf numFmtId="171" fontId="18" fillId="0" borderId="19" xfId="0" applyNumberFormat="1" applyFont="1" applyBorder="1" applyAlignment="1" applyProtection="1">
      <alignment horizontal="center"/>
      <protection locked="0"/>
    </xf>
    <xf numFmtId="171" fontId="20" fillId="0" borderId="10" xfId="0" applyNumberFormat="1" applyFont="1" applyBorder="1" applyAlignment="1" applyProtection="1">
      <alignment horizontal="center"/>
      <protection/>
    </xf>
    <xf numFmtId="171" fontId="13" fillId="0" borderId="10" xfId="0" applyNumberFormat="1" applyFont="1" applyBorder="1" applyAlignment="1">
      <alignment/>
    </xf>
    <xf numFmtId="171" fontId="18" fillId="0" borderId="19" xfId="0" applyNumberFormat="1" applyFont="1" applyBorder="1" applyAlignment="1" applyProtection="1">
      <alignment horizontal="center"/>
      <protection/>
    </xf>
    <xf numFmtId="171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71" fontId="7" fillId="0" borderId="15" xfId="0" applyNumberFormat="1" applyFont="1" applyBorder="1" applyAlignment="1" applyProtection="1">
      <alignment horizontal="center"/>
      <protection locked="0"/>
    </xf>
    <xf numFmtId="171" fontId="7" fillId="0" borderId="38" xfId="0" applyNumberFormat="1" applyFont="1" applyBorder="1" applyAlignment="1" applyProtection="1">
      <alignment horizontal="center"/>
      <protection locked="0"/>
    </xf>
    <xf numFmtId="171" fontId="18" fillId="0" borderId="36" xfId="0" applyNumberFormat="1" applyFont="1" applyBorder="1" applyAlignment="1">
      <alignment horizontal="center"/>
    </xf>
    <xf numFmtId="171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71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1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1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1" fontId="21" fillId="0" borderId="10" xfId="0" applyNumberFormat="1" applyFont="1" applyBorder="1" applyAlignment="1" applyProtection="1">
      <alignment/>
      <protection locked="0"/>
    </xf>
    <xf numFmtId="171" fontId="18" fillId="0" borderId="49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BX4">
            <v>4928076.54</v>
          </cell>
          <cell r="BY4">
            <v>4928076.54</v>
          </cell>
        </row>
        <row r="5">
          <cell r="D5">
            <v>14860114.53</v>
          </cell>
          <cell r="E5">
            <v>14860114.53</v>
          </cell>
          <cell r="R5">
            <v>28144019.849999998</v>
          </cell>
          <cell r="S5">
            <v>29470068.73</v>
          </cell>
          <cell r="BF5">
            <v>2150828.64</v>
          </cell>
          <cell r="BG5">
            <v>2150828.64</v>
          </cell>
        </row>
        <row r="14">
          <cell r="BX14">
            <v>1064906.1400000001</v>
          </cell>
          <cell r="BY14">
            <v>1064906.1400000001</v>
          </cell>
        </row>
        <row r="15">
          <cell r="D15">
            <v>3289495.65</v>
          </cell>
          <cell r="E15">
            <v>3289495.65</v>
          </cell>
          <cell r="R15">
            <v>6194904.630000001</v>
          </cell>
          <cell r="S15">
            <v>6501612.010000001</v>
          </cell>
          <cell r="BF15">
            <v>476140.70999999996</v>
          </cell>
          <cell r="BG15">
            <v>476140.70999999996</v>
          </cell>
        </row>
        <row r="25">
          <cell r="D25">
            <v>136847.41999999998</v>
          </cell>
          <cell r="E25">
            <v>35795.51</v>
          </cell>
          <cell r="R25">
            <v>180417.15</v>
          </cell>
          <cell r="S25">
            <v>173553.66999999998</v>
          </cell>
          <cell r="BF25">
            <v>3000</v>
          </cell>
          <cell r="BG25">
            <v>7092.68</v>
          </cell>
          <cell r="BX25">
            <v>48147.56</v>
          </cell>
          <cell r="BY25">
            <v>23847.84</v>
          </cell>
        </row>
        <row r="26">
          <cell r="D26">
            <v>0</v>
          </cell>
          <cell r="E26">
            <v>0</v>
          </cell>
          <cell r="R26">
            <v>0</v>
          </cell>
          <cell r="S26">
            <v>0</v>
          </cell>
          <cell r="BF26">
            <v>0</v>
          </cell>
          <cell r="BG26">
            <v>0</v>
          </cell>
          <cell r="BX26">
            <v>4000</v>
          </cell>
          <cell r="BY26">
            <v>2161.07</v>
          </cell>
        </row>
        <row r="27">
          <cell r="D27">
            <v>2720287.14</v>
          </cell>
          <cell r="E27">
            <v>2563348.2499999995</v>
          </cell>
          <cell r="R27">
            <v>2421598.56</v>
          </cell>
          <cell r="S27">
            <v>2176980.74</v>
          </cell>
          <cell r="BF27">
            <v>0</v>
          </cell>
          <cell r="BG27">
            <v>0</v>
          </cell>
          <cell r="BX27">
            <v>1134716.63</v>
          </cell>
          <cell r="BY27">
            <v>1134516.5299999998</v>
          </cell>
        </row>
        <row r="28">
          <cell r="D28">
            <v>101741.62</v>
          </cell>
          <cell r="E28">
            <v>101741.62</v>
          </cell>
          <cell r="R28">
            <v>260177.21000000002</v>
          </cell>
          <cell r="S28">
            <v>260177.21000000002</v>
          </cell>
          <cell r="BF28">
            <v>2390.38</v>
          </cell>
          <cell r="BG28">
            <v>2390.38</v>
          </cell>
          <cell r="BX28">
            <v>50847.499999999985</v>
          </cell>
          <cell r="BY28">
            <v>50847.499999999985</v>
          </cell>
        </row>
        <row r="29">
          <cell r="D29">
            <v>0</v>
          </cell>
          <cell r="R29">
            <v>0</v>
          </cell>
          <cell r="S29">
            <v>0</v>
          </cell>
          <cell r="BF29">
            <v>0</v>
          </cell>
          <cell r="BG29">
            <v>0</v>
          </cell>
        </row>
        <row r="30">
          <cell r="D30">
            <v>0</v>
          </cell>
          <cell r="E30">
            <v>0</v>
          </cell>
          <cell r="R30">
            <v>0</v>
          </cell>
          <cell r="S30">
            <v>0</v>
          </cell>
          <cell r="BF30">
            <v>0</v>
          </cell>
        </row>
        <row r="31">
          <cell r="D31">
            <v>0</v>
          </cell>
          <cell r="E31">
            <v>0</v>
          </cell>
          <cell r="R31">
            <v>0</v>
          </cell>
          <cell r="S31">
            <v>0</v>
          </cell>
          <cell r="BF31">
            <v>0</v>
          </cell>
          <cell r="BG31">
            <v>0</v>
          </cell>
        </row>
        <row r="32">
          <cell r="D32">
            <v>0</v>
          </cell>
          <cell r="E32">
            <v>0</v>
          </cell>
          <cell r="R32">
            <v>0</v>
          </cell>
          <cell r="S32">
            <v>0</v>
          </cell>
          <cell r="BF32">
            <v>0</v>
          </cell>
          <cell r="BG32">
            <v>0</v>
          </cell>
        </row>
        <row r="33">
          <cell r="D33">
            <v>0</v>
          </cell>
          <cell r="E33">
            <v>0</v>
          </cell>
          <cell r="R33">
            <v>0</v>
          </cell>
          <cell r="S33">
            <v>0</v>
          </cell>
          <cell r="BF33">
            <v>0</v>
          </cell>
          <cell r="BG33">
            <v>0</v>
          </cell>
        </row>
        <row r="34">
          <cell r="D34">
            <v>0</v>
          </cell>
          <cell r="E34">
            <v>0</v>
          </cell>
          <cell r="BX34">
            <v>6522.91</v>
          </cell>
        </row>
        <row r="35">
          <cell r="R35">
            <v>0</v>
          </cell>
          <cell r="S35">
            <v>0</v>
          </cell>
          <cell r="BF35">
            <v>0</v>
          </cell>
          <cell r="BG35">
            <v>0</v>
          </cell>
          <cell r="BY35">
            <v>6522.91</v>
          </cell>
        </row>
        <row r="46">
          <cell r="D46">
            <v>7010596.630000001</v>
          </cell>
          <cell r="E46">
            <v>7010596.630000001</v>
          </cell>
          <cell r="R46">
            <v>2514573.19</v>
          </cell>
          <cell r="S46">
            <v>2431102.3200000003</v>
          </cell>
          <cell r="BF46">
            <v>612214.33</v>
          </cell>
          <cell r="BG46">
            <v>599225.15</v>
          </cell>
          <cell r="BX46">
            <v>2174873.5100000002</v>
          </cell>
          <cell r="BY46">
            <v>2174873.5100000002</v>
          </cell>
        </row>
        <row r="47">
          <cell r="D47">
            <v>204585.14999999997</v>
          </cell>
          <cell r="E47">
            <v>204585.14999999997</v>
          </cell>
          <cell r="R47">
            <v>122448.14</v>
          </cell>
          <cell r="S47">
            <v>122439.02</v>
          </cell>
          <cell r="BF47">
            <v>19878.47</v>
          </cell>
          <cell r="BG47">
            <v>19878.47</v>
          </cell>
          <cell r="BX47">
            <v>41727.049999999996</v>
          </cell>
          <cell r="BY47">
            <v>41727.049999999996</v>
          </cell>
        </row>
        <row r="48">
          <cell r="D48">
            <v>1614117.27</v>
          </cell>
          <cell r="E48">
            <v>1614117.27</v>
          </cell>
          <cell r="R48">
            <v>1167607.3</v>
          </cell>
          <cell r="S48">
            <v>1162945.87</v>
          </cell>
          <cell r="BF48">
            <v>51665.28</v>
          </cell>
          <cell r="BG48">
            <v>51665.28</v>
          </cell>
          <cell r="BX48">
            <v>182824.44</v>
          </cell>
          <cell r="BY48">
            <v>182824.44</v>
          </cell>
        </row>
        <row r="49">
          <cell r="D49">
            <v>229020.51</v>
          </cell>
          <cell r="E49">
            <v>229020.51</v>
          </cell>
          <cell r="R49">
            <v>1176664.84</v>
          </cell>
          <cell r="S49">
            <v>1176664.84</v>
          </cell>
          <cell r="BF49">
            <v>63261</v>
          </cell>
          <cell r="BG49">
            <v>63261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X50">
            <v>0</v>
          </cell>
          <cell r="BY50">
            <v>0</v>
          </cell>
        </row>
        <row r="51">
          <cell r="R51">
            <v>0</v>
          </cell>
          <cell r="S51">
            <v>49527.32</v>
          </cell>
          <cell r="BF51">
            <v>0</v>
          </cell>
          <cell r="BG51">
            <v>0</v>
          </cell>
          <cell r="BX51">
            <v>0</v>
          </cell>
          <cell r="BY51">
            <v>0</v>
          </cell>
        </row>
        <row r="52">
          <cell r="BX52">
            <v>0</v>
          </cell>
          <cell r="BY52">
            <v>0</v>
          </cell>
        </row>
        <row r="56">
          <cell r="R56">
            <v>0</v>
          </cell>
          <cell r="S56">
            <v>0</v>
          </cell>
          <cell r="BF56">
            <v>0</v>
          </cell>
          <cell r="BG56">
            <v>0</v>
          </cell>
          <cell r="BX56">
            <v>6710.73</v>
          </cell>
          <cell r="BY56">
            <v>6710.73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3393879.71</v>
          </cell>
          <cell r="BY67">
            <v>3393879.71</v>
          </cell>
        </row>
        <row r="68">
          <cell r="D68">
            <v>0</v>
          </cell>
          <cell r="E68">
            <v>0</v>
          </cell>
          <cell r="R68">
            <v>0</v>
          </cell>
          <cell r="S68">
            <v>0</v>
          </cell>
          <cell r="BF68">
            <v>0</v>
          </cell>
          <cell r="BG68">
            <v>0</v>
          </cell>
          <cell r="BX68">
            <v>115752</v>
          </cell>
          <cell r="BY68">
            <v>115752</v>
          </cell>
        </row>
        <row r="70">
          <cell r="D70">
            <v>106.42</v>
          </cell>
          <cell r="E70">
            <v>106.42</v>
          </cell>
          <cell r="R70">
            <v>0</v>
          </cell>
          <cell r="S70">
            <v>0</v>
          </cell>
          <cell r="BF70">
            <v>0</v>
          </cell>
          <cell r="BG70">
            <v>0</v>
          </cell>
          <cell r="BX70">
            <v>0</v>
          </cell>
          <cell r="BY70">
            <v>0</v>
          </cell>
        </row>
        <row r="76">
          <cell r="D76">
            <v>0</v>
          </cell>
          <cell r="R76">
            <v>0</v>
          </cell>
          <cell r="S76">
            <v>0</v>
          </cell>
          <cell r="BF76">
            <v>0</v>
          </cell>
          <cell r="BG76">
            <v>0</v>
          </cell>
        </row>
        <row r="85">
          <cell r="R85">
            <v>0</v>
          </cell>
          <cell r="S85">
            <v>0</v>
          </cell>
        </row>
        <row r="88">
          <cell r="D88">
            <v>0</v>
          </cell>
          <cell r="R88">
            <v>0</v>
          </cell>
          <cell r="S88">
            <v>0</v>
          </cell>
          <cell r="BF88">
            <v>0</v>
          </cell>
          <cell r="BG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SheetLayoutView="100" zoomScalePageLayoutView="0" workbookViewId="0" topLeftCell="A1">
      <selection activeCell="A145" sqref="A145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25390625" style="0" customWidth="1"/>
    <col min="5" max="5" width="16.875" style="0" hidden="1" customWidth="1"/>
    <col min="6" max="6" width="19.75390625" style="0" customWidth="1"/>
    <col min="7" max="7" width="11.75390625" style="0" customWidth="1"/>
    <col min="8" max="8" width="20.00390625" style="0" customWidth="1"/>
    <col min="9" max="9" width="20.75390625" style="0" customWidth="1"/>
    <col min="10" max="10" width="19.625" style="0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9:12" ht="12" customHeight="1">
      <c r="I1" s="316" t="s">
        <v>170</v>
      </c>
      <c r="J1" s="316"/>
      <c r="K1" s="316"/>
      <c r="L1" s="1"/>
    </row>
    <row r="2" spans="7:15" ht="12.75" customHeight="1">
      <c r="G2" s="8"/>
      <c r="H2" s="8"/>
      <c r="I2" s="324" t="s">
        <v>278</v>
      </c>
      <c r="J2" s="324"/>
      <c r="K2" s="324"/>
      <c r="L2" s="324"/>
      <c r="M2" s="8"/>
      <c r="N2" s="3"/>
      <c r="O2" s="3"/>
    </row>
    <row r="3" spans="1:24" ht="2.25" customHeight="1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U3" s="323"/>
      <c r="V3" s="323"/>
      <c r="W3" s="323"/>
      <c r="X3" s="323"/>
    </row>
    <row r="4" spans="1:24" ht="36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S4" s="8"/>
      <c r="T4" s="8"/>
      <c r="U4" s="324"/>
      <c r="V4" s="324"/>
      <c r="W4" s="324"/>
      <c r="X4" s="324"/>
    </row>
    <row r="5" spans="6:24" ht="12.75">
      <c r="F5" s="8"/>
      <c r="G5" s="8"/>
      <c r="H5" s="8"/>
      <c r="I5" s="8"/>
      <c r="J5" s="8"/>
      <c r="K5" s="29"/>
      <c r="L5" s="8"/>
      <c r="M5" s="324"/>
      <c r="N5" s="324"/>
      <c r="O5" s="324"/>
      <c r="P5" s="324"/>
      <c r="R5" s="8"/>
      <c r="S5" s="8"/>
      <c r="T5" s="8"/>
      <c r="U5" s="324"/>
      <c r="V5" s="324"/>
      <c r="W5" s="324"/>
      <c r="X5" s="324"/>
    </row>
    <row r="6" spans="1:24" ht="14.25" customHeight="1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M6" s="324"/>
      <c r="N6" s="324"/>
      <c r="O6" s="324"/>
      <c r="P6" s="324"/>
      <c r="R6" s="8"/>
      <c r="S6" s="8"/>
      <c r="T6" s="8"/>
      <c r="U6" s="8"/>
      <c r="V6" s="8"/>
      <c r="W6" s="8"/>
      <c r="X6" s="8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15" t="s">
        <v>176</v>
      </c>
      <c r="B11" s="315"/>
      <c r="C11" s="315"/>
      <c r="D11" s="315"/>
      <c r="E11" s="315"/>
      <c r="F11" s="315"/>
      <c r="G11" s="315"/>
      <c r="H11" s="315"/>
      <c r="I11" s="315"/>
      <c r="J11" t="s">
        <v>2</v>
      </c>
      <c r="K11" s="106" t="s">
        <v>116</v>
      </c>
    </row>
    <row r="12" spans="1:11" ht="12.75">
      <c r="A12" s="315" t="s">
        <v>162</v>
      </c>
      <c r="B12" s="315"/>
      <c r="C12" s="315"/>
      <c r="D12" s="315"/>
      <c r="E12" s="315"/>
      <c r="F12" s="315"/>
      <c r="G12" s="315"/>
      <c r="H12" s="315"/>
      <c r="I12" s="315"/>
      <c r="J12" t="s">
        <v>3</v>
      </c>
      <c r="K12" s="107">
        <v>3510136600</v>
      </c>
    </row>
    <row r="13" spans="1:11" ht="12.75" hidden="1">
      <c r="A13" s="322" t="s">
        <v>117</v>
      </c>
      <c r="B13" s="322"/>
      <c r="C13" s="322"/>
      <c r="D13" s="322"/>
      <c r="E13" s="322"/>
      <c r="F13" s="322"/>
      <c r="G13" s="322"/>
      <c r="H13" s="322"/>
      <c r="I13" s="322"/>
      <c r="J13" t="s">
        <v>4</v>
      </c>
      <c r="K13" s="107"/>
    </row>
    <row r="14" spans="1:11" ht="12.75">
      <c r="A14" s="189" t="s">
        <v>158</v>
      </c>
      <c r="B14" s="189"/>
      <c r="C14" s="189"/>
      <c r="D14" s="189"/>
      <c r="E14" s="189"/>
      <c r="F14" s="189"/>
      <c r="G14" s="189"/>
      <c r="H14" s="189"/>
      <c r="I14" s="189"/>
      <c r="J14" t="s">
        <v>161</v>
      </c>
      <c r="K14" s="107">
        <v>420</v>
      </c>
    </row>
    <row r="15" spans="1:11" ht="12.75">
      <c r="A15" s="315" t="s">
        <v>160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11" ht="12.75">
      <c r="A16" s="315" t="s">
        <v>114</v>
      </c>
      <c r="B16" s="315"/>
      <c r="C16" s="315"/>
      <c r="D16" s="315"/>
      <c r="E16" s="315"/>
      <c r="F16" s="315"/>
      <c r="G16" s="315"/>
      <c r="H16" s="315"/>
      <c r="I16" s="315"/>
      <c r="K16" s="5"/>
    </row>
    <row r="17" spans="1:9" ht="12.75">
      <c r="A17" s="315" t="s">
        <v>256</v>
      </c>
      <c r="B17" s="315"/>
      <c r="C17" s="315"/>
      <c r="D17" s="315"/>
      <c r="E17" s="315"/>
      <c r="F17" s="315"/>
      <c r="G17" s="315"/>
      <c r="H17" s="315"/>
      <c r="I17" s="315"/>
    </row>
    <row r="18" spans="1:13" ht="40.5" customHeight="1">
      <c r="A18" s="326" t="s">
        <v>255</v>
      </c>
      <c r="B18" s="326"/>
      <c r="C18" s="326"/>
      <c r="D18" s="326"/>
      <c r="E18" s="300"/>
      <c r="F18" s="329" t="s">
        <v>257</v>
      </c>
      <c r="G18" s="329"/>
      <c r="H18" s="329"/>
      <c r="I18" s="329"/>
      <c r="M18" s="5"/>
    </row>
    <row r="19" spans="1:13" ht="12.75">
      <c r="A19" s="6" t="s">
        <v>274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27" t="s">
        <v>6</v>
      </c>
      <c r="B22" s="313" t="s">
        <v>184</v>
      </c>
      <c r="C22" s="313" t="s">
        <v>8</v>
      </c>
      <c r="D22" s="313" t="s">
        <v>164</v>
      </c>
      <c r="E22" s="313" t="s">
        <v>10</v>
      </c>
      <c r="F22" s="313" t="s">
        <v>169</v>
      </c>
      <c r="G22" s="313" t="s">
        <v>165</v>
      </c>
      <c r="H22" s="313" t="s">
        <v>166</v>
      </c>
      <c r="I22" s="313" t="s">
        <v>179</v>
      </c>
      <c r="J22" s="313" t="s">
        <v>180</v>
      </c>
      <c r="K22" s="317" t="s">
        <v>167</v>
      </c>
      <c r="L22" s="309" t="s">
        <v>133</v>
      </c>
    </row>
    <row r="23" spans="1:12" ht="60.75" customHeight="1" thickBot="1">
      <c r="A23" s="328"/>
      <c r="B23" s="314"/>
      <c r="C23" s="314"/>
      <c r="D23" s="314"/>
      <c r="E23" s="314"/>
      <c r="F23" s="314"/>
      <c r="G23" s="314"/>
      <c r="H23" s="314"/>
      <c r="I23" s="314"/>
      <c r="J23" s="314"/>
      <c r="K23" s="318"/>
      <c r="L23" s="310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10</v>
      </c>
      <c r="L24" s="112">
        <v>10</v>
      </c>
      <c r="M24" s="9"/>
      <c r="N24" s="9"/>
    </row>
    <row r="25" spans="1:14" ht="15.75">
      <c r="A25" s="171" t="s">
        <v>181</v>
      </c>
      <c r="B25" s="165" t="s">
        <v>80</v>
      </c>
      <c r="C25" s="166" t="s">
        <v>137</v>
      </c>
      <c r="D25" s="191">
        <f aca="true" t="shared" si="0" ref="D25:K25">D26+D67+D98+D107</f>
        <v>149204500</v>
      </c>
      <c r="E25" s="191">
        <f t="shared" si="0"/>
        <v>26139587</v>
      </c>
      <c r="F25" s="191">
        <f>F28+F31+F34+F35+F45+F110</f>
        <v>40983075.45</v>
      </c>
      <c r="G25" s="191">
        <f t="shared" si="0"/>
        <v>0</v>
      </c>
      <c r="H25" s="191">
        <f t="shared" si="0"/>
        <v>30219394.86</v>
      </c>
      <c r="I25" s="191">
        <f t="shared" si="0"/>
        <v>30166912.340000004</v>
      </c>
      <c r="J25" s="191">
        <f t="shared" si="0"/>
        <v>29908921.54</v>
      </c>
      <c r="K25" s="191">
        <f t="shared" si="0"/>
        <v>52482.51999999939</v>
      </c>
      <c r="L25" s="113">
        <f>L26+L67</f>
        <v>0</v>
      </c>
      <c r="M25" s="148"/>
      <c r="N25" s="5"/>
    </row>
    <row r="26" spans="1:14" ht="27" customHeight="1">
      <c r="A26" s="247" t="s">
        <v>206</v>
      </c>
      <c r="B26" s="165">
        <v>2000</v>
      </c>
      <c r="C26" s="166" t="s">
        <v>81</v>
      </c>
      <c r="D26" s="191">
        <f aca="true" t="shared" si="1" ref="D26:K26">D27+D32+D55+D58+D62+D66</f>
        <v>149204500</v>
      </c>
      <c r="E26" s="191">
        <f t="shared" si="1"/>
        <v>26139587</v>
      </c>
      <c r="F26" s="191">
        <v>0</v>
      </c>
      <c r="G26" s="191">
        <f t="shared" si="1"/>
        <v>0</v>
      </c>
      <c r="H26" s="191">
        <f t="shared" si="1"/>
        <v>30219394.86</v>
      </c>
      <c r="I26" s="191">
        <f t="shared" si="1"/>
        <v>30166912.340000004</v>
      </c>
      <c r="J26" s="191">
        <f>J27+J32+J55+J58+J62+J66+N61</f>
        <v>29908921.54</v>
      </c>
      <c r="K26" s="191">
        <f t="shared" si="1"/>
        <v>52482.51999999939</v>
      </c>
      <c r="L26" s="113">
        <f>L27+L58</f>
        <v>0</v>
      </c>
      <c r="M26" s="5"/>
      <c r="N26" s="5"/>
    </row>
    <row r="27" spans="1:14" ht="15" customHeight="1">
      <c r="A27" s="169" t="s">
        <v>185</v>
      </c>
      <c r="B27" s="165">
        <v>2100</v>
      </c>
      <c r="C27" s="166" t="s">
        <v>82</v>
      </c>
      <c r="D27" s="191">
        <f>D28+D31</f>
        <v>103649100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18150408.9</v>
      </c>
      <c r="I27" s="191">
        <f t="shared" si="2"/>
        <v>18149610.18</v>
      </c>
      <c r="J27" s="191">
        <f t="shared" si="2"/>
        <v>18149610.18</v>
      </c>
      <c r="K27" s="191">
        <f t="shared" si="2"/>
        <v>798.7200000006706</v>
      </c>
      <c r="L27" s="114">
        <f>L28+L31+L32+L43+L44+L45+L52</f>
        <v>0</v>
      </c>
      <c r="M27" s="5"/>
      <c r="N27" s="5"/>
    </row>
    <row r="28" spans="1:14" s="14" customFormat="1" ht="15" customHeight="1">
      <c r="A28" s="172" t="s">
        <v>186</v>
      </c>
      <c r="B28" s="167">
        <v>2110</v>
      </c>
      <c r="C28" s="168" t="s">
        <v>83</v>
      </c>
      <c r="D28" s="192">
        <f aca="true" t="shared" si="3" ref="D28:K28">SUM(D29:D30)</f>
        <v>84958300</v>
      </c>
      <c r="E28" s="192">
        <v>17035818</v>
      </c>
      <c r="F28" s="192">
        <v>18562331.33</v>
      </c>
      <c r="G28" s="192">
        <f t="shared" si="3"/>
        <v>0</v>
      </c>
      <c r="H28" s="192">
        <f t="shared" si="3"/>
        <v>14860913.25</v>
      </c>
      <c r="I28" s="192">
        <f t="shared" si="3"/>
        <v>14860114.53</v>
      </c>
      <c r="J28" s="192">
        <f t="shared" si="3"/>
        <v>14860114.53</v>
      </c>
      <c r="K28" s="193">
        <f t="shared" si="3"/>
        <v>798.7200000006706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84958300</v>
      </c>
      <c r="E29" s="200">
        <v>0</v>
      </c>
      <c r="F29" s="200">
        <v>0</v>
      </c>
      <c r="G29" s="200">
        <v>0</v>
      </c>
      <c r="H29" s="200">
        <v>14860913.25</v>
      </c>
      <c r="I29" s="200">
        <f>'[1]II  квартал'!D5</f>
        <v>14860114.53</v>
      </c>
      <c r="J29" s="200">
        <f>'[1]II  квартал'!E5</f>
        <v>14860114.53</v>
      </c>
      <c r="K29" s="271">
        <f>H29-I29</f>
        <v>798.7200000006706</v>
      </c>
      <c r="L29" s="116">
        <v>0</v>
      </c>
      <c r="M29" s="5"/>
      <c r="N29" s="5"/>
    </row>
    <row r="30" spans="1:14" ht="15" customHeight="1">
      <c r="A30" s="101" t="s">
        <v>187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188</v>
      </c>
      <c r="B31" s="167">
        <v>2120</v>
      </c>
      <c r="C31" s="168" t="s">
        <v>86</v>
      </c>
      <c r="D31" s="196">
        <v>18690800</v>
      </c>
      <c r="E31" s="196">
        <v>6185066</v>
      </c>
      <c r="F31" s="196">
        <v>4086361.12</v>
      </c>
      <c r="G31" s="196">
        <v>0</v>
      </c>
      <c r="H31" s="196">
        <v>3289495.65</v>
      </c>
      <c r="I31" s="196">
        <f>'[1]II  квартал'!D15</f>
        <v>3289495.65</v>
      </c>
      <c r="J31" s="196">
        <f>'[1]II  квартал'!E15</f>
        <v>3289495.65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189</v>
      </c>
      <c r="B32" s="165">
        <v>2200</v>
      </c>
      <c r="C32" s="166" t="s">
        <v>87</v>
      </c>
      <c r="D32" s="191">
        <f aca="true" t="shared" si="4" ref="D32:K32">D33+D34+D35+D36+D43+D44+D45+D52</f>
        <v>45455000</v>
      </c>
      <c r="E32" s="191">
        <f t="shared" si="4"/>
        <v>2918703</v>
      </c>
      <c r="F32" s="191">
        <v>0</v>
      </c>
      <c r="G32" s="191">
        <f t="shared" si="4"/>
        <v>0</v>
      </c>
      <c r="H32" s="191">
        <f t="shared" si="4"/>
        <v>12068879.54</v>
      </c>
      <c r="I32" s="191">
        <f t="shared" si="4"/>
        <v>12017195.74</v>
      </c>
      <c r="J32" s="191">
        <f t="shared" si="4"/>
        <v>11759204.94</v>
      </c>
      <c r="K32" s="191">
        <f t="shared" si="4"/>
        <v>51683.79999999872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1387800</v>
      </c>
      <c r="E33" s="196"/>
      <c r="F33" s="196">
        <v>0</v>
      </c>
      <c r="G33" s="196">
        <v>0</v>
      </c>
      <c r="H33" s="196">
        <v>136847.42</v>
      </c>
      <c r="I33" s="196">
        <f>'[1]II  квартал'!D25</f>
        <v>136847.41999999998</v>
      </c>
      <c r="J33" s="196">
        <f>'[1]II  квартал'!E25</f>
        <v>35795.51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69100</v>
      </c>
      <c r="E34" s="196">
        <v>8400</v>
      </c>
      <c r="F34" s="196">
        <v>25287</v>
      </c>
      <c r="G34" s="196">
        <v>0</v>
      </c>
      <c r="H34" s="302">
        <v>0</v>
      </c>
      <c r="I34" s="196">
        <f>'[1]II  квартал'!D26</f>
        <v>0</v>
      </c>
      <c r="J34" s="196">
        <f>'[1]II  квартал'!E26</f>
        <v>0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16093500</v>
      </c>
      <c r="E35" s="196">
        <v>2910303</v>
      </c>
      <c r="F35" s="196">
        <v>4355432</v>
      </c>
      <c r="G35" s="196">
        <v>0</v>
      </c>
      <c r="H35" s="196">
        <v>2720287.14</v>
      </c>
      <c r="I35" s="196">
        <f>'[1]II  квартал'!D27</f>
        <v>2720287.14</v>
      </c>
      <c r="J35" s="196">
        <f>'[1]II  квартал'!E27</f>
        <v>2563348.2499999995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724500</v>
      </c>
      <c r="E36" s="196"/>
      <c r="F36" s="196">
        <v>0</v>
      </c>
      <c r="G36" s="196">
        <v>0</v>
      </c>
      <c r="H36" s="196">
        <v>101745.98</v>
      </c>
      <c r="I36" s="196">
        <f>'[1]II  квартал'!D28</f>
        <v>101741.62</v>
      </c>
      <c r="J36" s="196">
        <f>'[1]II  квартал'!E28</f>
        <v>101741.62</v>
      </c>
      <c r="K36" s="195">
        <f t="shared" si="5"/>
        <v>4.360000000000582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>
        <f>'[1]II  квартал'!D29</f>
        <v>0</v>
      </c>
      <c r="J37" s="194"/>
      <c r="K37" s="195">
        <f t="shared" si="5"/>
        <v>0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>
        <f>'[1]II  квартал'!D30</f>
        <v>0</v>
      </c>
      <c r="J38" s="194">
        <f>'[1]II  квартал'!E30</f>
        <v>0</v>
      </c>
      <c r="K38" s="195">
        <f t="shared" si="5"/>
        <v>0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>
        <f>'[1]II  квартал'!D31</f>
        <v>0</v>
      </c>
      <c r="J39" s="194">
        <f>'[1]II  квартал'!E31</f>
        <v>0</v>
      </c>
      <c r="K39" s="195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>
        <f>'[1]II  квартал'!D32</f>
        <v>0</v>
      </c>
      <c r="J40" s="194">
        <f>'[1]II  квартал'!E32</f>
        <v>0</v>
      </c>
      <c r="K40" s="195">
        <f t="shared" si="5"/>
        <v>0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>
        <f>'[1]II  квартал'!D33</f>
        <v>0</v>
      </c>
      <c r="J41" s="194">
        <f>'[1]II  квартал'!E33</f>
        <v>0</v>
      </c>
      <c r="K41" s="195">
        <f t="shared" si="5"/>
        <v>0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>
        <f>'[1]II  квартал'!D34</f>
        <v>0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f>'[1]II  квартал'!D34</f>
        <v>0</v>
      </c>
      <c r="J43" s="196">
        <f>'[1]II  квартал'!E34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190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SUM(D46:D51)</f>
        <v>27180100</v>
      </c>
      <c r="E45" s="192">
        <f aca="true" t="shared" si="6" ref="E45:K45">SUM(E46:E51)</f>
        <v>0</v>
      </c>
      <c r="F45" s="192">
        <v>13255659</v>
      </c>
      <c r="G45" s="192">
        <f t="shared" si="6"/>
        <v>0</v>
      </c>
      <c r="H45" s="192">
        <f t="shared" si="6"/>
        <v>9109999</v>
      </c>
      <c r="I45" s="192">
        <f t="shared" si="6"/>
        <v>9058319.56</v>
      </c>
      <c r="J45" s="192">
        <f t="shared" si="6"/>
        <v>9058319.56</v>
      </c>
      <c r="K45" s="192">
        <f t="shared" si="6"/>
        <v>51679.43999999872</v>
      </c>
      <c r="L45" s="115">
        <f>SUM(L46:L50)</f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19631290</v>
      </c>
      <c r="E46" s="194"/>
      <c r="F46" s="194">
        <v>0</v>
      </c>
      <c r="G46" s="194">
        <v>0</v>
      </c>
      <c r="H46" s="194">
        <v>7025343.14</v>
      </c>
      <c r="I46" s="194">
        <f>'[1]II  квартал'!D46</f>
        <v>7010596.630000001</v>
      </c>
      <c r="J46" s="194">
        <f>'[1]II  квартал'!E46</f>
        <v>7010596.630000001</v>
      </c>
      <c r="K46" s="195">
        <f>H46-I46</f>
        <v>14746.509999998845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956690</v>
      </c>
      <c r="E47" s="194"/>
      <c r="F47" s="194">
        <v>0</v>
      </c>
      <c r="G47" s="194">
        <v>0</v>
      </c>
      <c r="H47" s="194">
        <v>204585.15</v>
      </c>
      <c r="I47" s="194">
        <f>'[1]II  квартал'!D47</f>
        <v>204585.14999999997</v>
      </c>
      <c r="J47" s="194">
        <f>'[1]II  квартал'!E47</f>
        <v>204585.14999999997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5507000</v>
      </c>
      <c r="E48" s="194"/>
      <c r="F48" s="194">
        <v>0</v>
      </c>
      <c r="G48" s="194">
        <v>0</v>
      </c>
      <c r="H48" s="194">
        <v>1616255.41</v>
      </c>
      <c r="I48" s="194">
        <f>'[1]II  квартал'!D48</f>
        <v>1614117.27</v>
      </c>
      <c r="J48" s="194">
        <f>'[1]II  квартал'!E48</f>
        <v>1614117.27</v>
      </c>
      <c r="K48" s="195">
        <f>H48-I48</f>
        <v>2138.1399999998976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1085120</v>
      </c>
      <c r="E49" s="194"/>
      <c r="F49" s="194">
        <v>0</v>
      </c>
      <c r="G49" s="194">
        <v>0</v>
      </c>
      <c r="H49" s="194">
        <v>263815.3</v>
      </c>
      <c r="I49" s="194">
        <f>'[1]II  квартал'!D49</f>
        <v>229020.51</v>
      </c>
      <c r="J49" s="194">
        <f>'[1]II  квартал'!E49</f>
        <v>229020.51</v>
      </c>
      <c r="K49" s="195">
        <f>H49-I49</f>
        <v>34794.78999999998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303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64" t="s">
        <v>175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63" t="s">
        <v>175</v>
      </c>
      <c r="M55" s="5"/>
      <c r="N55" s="5"/>
    </row>
    <row r="56" spans="1:14" ht="15.75" customHeight="1">
      <c r="A56" s="176" t="s">
        <v>193</v>
      </c>
      <c r="B56" s="167">
        <v>2410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ht="15.75" customHeight="1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240"/>
      <c r="M57" s="5"/>
      <c r="N57" s="5"/>
    </row>
    <row r="58" spans="1:14" s="14" customFormat="1" ht="15" customHeight="1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7">
        <f>L61</f>
        <v>0</v>
      </c>
      <c r="M58" s="13"/>
      <c r="N58" s="13"/>
    </row>
    <row r="59" spans="1:14" s="14" customFormat="1" ht="28.5">
      <c r="A59" s="176" t="s">
        <v>207</v>
      </c>
      <c r="B59" s="167">
        <v>2610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13"/>
      <c r="N60" s="13"/>
    </row>
    <row r="61" spans="1:14" s="14" customFormat="1" ht="28.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15">
        <f>SUM(L62:L65)</f>
        <v>0</v>
      </c>
      <c r="M61" s="13"/>
      <c r="N61" s="13"/>
    </row>
    <row r="62" spans="1:14" ht="15.7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>
        <f t="shared" si="10"/>
        <v>0</v>
      </c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16">
        <v>0</v>
      </c>
      <c r="M62" s="5"/>
      <c r="N62" s="5"/>
    </row>
    <row r="63" spans="1:14" ht="15.75" customHeight="1">
      <c r="A63" s="172" t="s">
        <v>43</v>
      </c>
      <c r="B63" s="167">
        <v>2710</v>
      </c>
      <c r="C63" s="167">
        <v>330</v>
      </c>
      <c r="D63" s="196"/>
      <c r="E63" s="196"/>
      <c r="F63" s="196"/>
      <c r="G63" s="196"/>
      <c r="H63" s="196">
        <v>0</v>
      </c>
      <c r="I63" s="196"/>
      <c r="J63" s="196"/>
      <c r="K63" s="196"/>
      <c r="L63" s="116"/>
      <c r="M63" s="5"/>
      <c r="N63" s="5"/>
    </row>
    <row r="64" spans="1:14" ht="16.5" customHeight="1">
      <c r="A64" s="172" t="s">
        <v>73</v>
      </c>
      <c r="B64" s="167">
        <v>2720</v>
      </c>
      <c r="C64" s="167">
        <v>340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f>'[1]II  квартал'!D67</f>
        <v>0</v>
      </c>
      <c r="J64" s="196">
        <f>'[1]II  квартал'!E67</f>
        <v>0</v>
      </c>
      <c r="K64" s="196">
        <v>0</v>
      </c>
      <c r="L64" s="116">
        <v>0</v>
      </c>
      <c r="M64" s="5"/>
      <c r="N64" s="5"/>
    </row>
    <row r="65" spans="1:14" ht="19.5" customHeight="1">
      <c r="A65" s="172" t="s">
        <v>198</v>
      </c>
      <c r="B65" s="167">
        <v>2730</v>
      </c>
      <c r="C65" s="167">
        <v>350</v>
      </c>
      <c r="D65" s="196"/>
      <c r="E65" s="196"/>
      <c r="F65" s="196">
        <v>0</v>
      </c>
      <c r="G65" s="196">
        <v>0</v>
      </c>
      <c r="H65" s="196">
        <v>0</v>
      </c>
      <c r="I65" s="196">
        <f>'[1]II  квартал'!D68</f>
        <v>0</v>
      </c>
      <c r="J65" s="196">
        <f>'[1]II  квартал'!E68</f>
        <v>0</v>
      </c>
      <c r="K65" s="197">
        <f>H65-I65</f>
        <v>0</v>
      </c>
      <c r="L65" s="116">
        <v>0</v>
      </c>
      <c r="M65" s="5"/>
      <c r="N65" s="5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100400</v>
      </c>
      <c r="E66" s="201">
        <v>0</v>
      </c>
      <c r="F66" s="201">
        <v>0</v>
      </c>
      <c r="G66" s="201">
        <v>0</v>
      </c>
      <c r="H66" s="201">
        <v>106.42</v>
      </c>
      <c r="I66" s="201">
        <f>'[1]II  квартал'!D70</f>
        <v>106.42</v>
      </c>
      <c r="J66" s="201">
        <f>'[1]II  квартал'!E70</f>
        <v>106.42</v>
      </c>
      <c r="K66" s="282">
        <f>H66-I66</f>
        <v>0</v>
      </c>
      <c r="L66" s="116">
        <v>0</v>
      </c>
      <c r="M66" s="13"/>
      <c r="N66" s="13"/>
    </row>
    <row r="67" spans="1:14" s="1" customFormat="1" ht="15" customHeight="1">
      <c r="A67" s="178" t="s">
        <v>46</v>
      </c>
      <c r="B67" s="46">
        <v>3000</v>
      </c>
      <c r="C67" s="46">
        <v>370</v>
      </c>
      <c r="D67" s="202">
        <f>D68+D91</f>
        <v>0</v>
      </c>
      <c r="E67" s="202">
        <f aca="true" t="shared" si="11" ref="E67:K67">E68+E91</f>
        <v>0</v>
      </c>
      <c r="F67" s="202">
        <f t="shared" si="11"/>
        <v>0</v>
      </c>
      <c r="G67" s="202">
        <f t="shared" si="11"/>
        <v>0</v>
      </c>
      <c r="H67" s="202">
        <f t="shared" si="11"/>
        <v>0</v>
      </c>
      <c r="I67" s="202">
        <f t="shared" si="11"/>
        <v>0</v>
      </c>
      <c r="J67" s="202">
        <f t="shared" si="11"/>
        <v>0</v>
      </c>
      <c r="K67" s="202">
        <f t="shared" si="11"/>
        <v>0</v>
      </c>
      <c r="L67" s="118">
        <f>SUM(L68,L80,L81)</f>
        <v>0</v>
      </c>
      <c r="M67" s="18"/>
      <c r="N67" s="18"/>
    </row>
    <row r="68" spans="1:14" s="1" customFormat="1" ht="14.25" customHeight="1">
      <c r="A68" s="105" t="s">
        <v>47</v>
      </c>
      <c r="B68" s="46">
        <v>3100</v>
      </c>
      <c r="C68" s="46">
        <v>380</v>
      </c>
      <c r="D68" s="202">
        <f>D69+D70+D75+D79+D89+D90</f>
        <v>0</v>
      </c>
      <c r="E68" s="202">
        <f aca="true" t="shared" si="12" ref="E68:K68">E69+E70+E75+E79+E89+E90</f>
        <v>0</v>
      </c>
      <c r="F68" s="202">
        <f t="shared" si="12"/>
        <v>0</v>
      </c>
      <c r="G68" s="202">
        <f t="shared" si="12"/>
        <v>0</v>
      </c>
      <c r="H68" s="202">
        <f t="shared" si="12"/>
        <v>0</v>
      </c>
      <c r="I68" s="202">
        <f t="shared" si="12"/>
        <v>0</v>
      </c>
      <c r="J68" s="202">
        <f t="shared" si="12"/>
        <v>0</v>
      </c>
      <c r="K68" s="202">
        <f t="shared" si="12"/>
        <v>0</v>
      </c>
      <c r="L68" s="118">
        <f>SUM(L69:L70,L75)</f>
        <v>0</v>
      </c>
      <c r="M68" s="18"/>
      <c r="N68" s="18"/>
    </row>
    <row r="69" spans="1:14" s="14" customFormat="1" ht="27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квартал'!$D$76</f>
        <v>0</v>
      </c>
      <c r="J69" s="196">
        <v>0</v>
      </c>
      <c r="K69" s="196">
        <f>H69-I69</f>
        <v>0</v>
      </c>
      <c r="L69" s="111">
        <v>0</v>
      </c>
      <c r="M69" s="13"/>
      <c r="N69" s="13"/>
    </row>
    <row r="70" spans="1:14" s="14" customFormat="1" ht="15.75" customHeigh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3" ref="E70:K70">E71+E73</f>
        <v>0</v>
      </c>
      <c r="F70" s="192">
        <f t="shared" si="13"/>
        <v>0</v>
      </c>
      <c r="G70" s="192">
        <f t="shared" si="13"/>
        <v>0</v>
      </c>
      <c r="H70" s="192">
        <f t="shared" si="13"/>
        <v>0</v>
      </c>
      <c r="I70" s="192">
        <f t="shared" si="13"/>
        <v>0</v>
      </c>
      <c r="J70" s="192">
        <f t="shared" si="13"/>
        <v>0</v>
      </c>
      <c r="K70" s="192">
        <f t="shared" si="13"/>
        <v>0</v>
      </c>
      <c r="L70" s="119">
        <f>SUM(L71:L73)</f>
        <v>0</v>
      </c>
      <c r="M70" s="13"/>
      <c r="N70" s="13"/>
    </row>
    <row r="71" spans="1:14" ht="14.25" customHeight="1">
      <c r="A71" s="177" t="s">
        <v>200</v>
      </c>
      <c r="B71" s="174">
        <v>3121</v>
      </c>
      <c r="C71" s="174">
        <v>410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6.5" customHeight="1" hidden="1">
      <c r="A72" s="173" t="s">
        <v>56</v>
      </c>
      <c r="B72" s="174">
        <v>2122</v>
      </c>
      <c r="C72" s="174"/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79" t="s">
        <v>201</v>
      </c>
      <c r="B73" s="174">
        <v>3122</v>
      </c>
      <c r="C73" s="174">
        <v>420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 hidden="1" thickTop="1">
      <c r="A74" s="88">
        <v>1</v>
      </c>
      <c r="B74" s="89">
        <v>2</v>
      </c>
      <c r="C74" s="89"/>
      <c r="D74" s="198">
        <v>4</v>
      </c>
      <c r="E74" s="198">
        <v>4</v>
      </c>
      <c r="F74" s="198">
        <v>4</v>
      </c>
      <c r="G74" s="198">
        <v>4</v>
      </c>
      <c r="H74" s="198">
        <v>4</v>
      </c>
      <c r="I74" s="198">
        <v>4</v>
      </c>
      <c r="J74" s="198">
        <v>4</v>
      </c>
      <c r="K74" s="198">
        <v>4</v>
      </c>
      <c r="L74" s="110">
        <v>10</v>
      </c>
      <c r="M74" s="5"/>
      <c r="N74" s="5"/>
    </row>
    <row r="75" spans="1:14" s="14" customFormat="1" ht="15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4" ref="E75:K75">E76+E78</f>
        <v>0</v>
      </c>
      <c r="F75" s="192">
        <f t="shared" si="14"/>
        <v>0</v>
      </c>
      <c r="G75" s="192">
        <f t="shared" si="14"/>
        <v>0</v>
      </c>
      <c r="H75" s="192">
        <f t="shared" si="14"/>
        <v>0</v>
      </c>
      <c r="I75" s="192">
        <f t="shared" si="14"/>
        <v>0</v>
      </c>
      <c r="J75" s="192">
        <f t="shared" si="14"/>
        <v>0</v>
      </c>
      <c r="K75" s="192">
        <f t="shared" si="14"/>
        <v>0</v>
      </c>
      <c r="L75" s="115">
        <f>SUM(L76:L79)</f>
        <v>0</v>
      </c>
      <c r="M75" s="13"/>
      <c r="N75" s="13"/>
    </row>
    <row r="76" spans="1:14" ht="18.7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1">
        <v>0</v>
      </c>
      <c r="M77" s="5"/>
      <c r="N77" s="5"/>
    </row>
    <row r="78" spans="1:14" ht="1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квартал'!$D$88</f>
        <v>0</v>
      </c>
      <c r="J78" s="200"/>
      <c r="K78" s="271">
        <f>H78-I78</f>
        <v>0</v>
      </c>
      <c r="L78" s="116">
        <v>0</v>
      </c>
      <c r="M78" s="5"/>
      <c r="N78" s="5"/>
    </row>
    <row r="79" spans="1:14" ht="14.25" customHeight="1">
      <c r="A79" s="180" t="s">
        <v>101</v>
      </c>
      <c r="B79" s="167">
        <v>3140</v>
      </c>
      <c r="C79" s="167">
        <v>460</v>
      </c>
      <c r="D79" s="196">
        <f>D80+D82+D88</f>
        <v>0</v>
      </c>
      <c r="E79" s="196">
        <f aca="true" t="shared" si="15" ref="E79:K79">E80+E82+E88</f>
        <v>0</v>
      </c>
      <c r="F79" s="196">
        <f t="shared" si="15"/>
        <v>0</v>
      </c>
      <c r="G79" s="196">
        <f t="shared" si="15"/>
        <v>0</v>
      </c>
      <c r="H79" s="196">
        <f t="shared" si="15"/>
        <v>0</v>
      </c>
      <c r="I79" s="196">
        <f t="shared" si="15"/>
        <v>0</v>
      </c>
      <c r="J79" s="196">
        <f t="shared" si="15"/>
        <v>0</v>
      </c>
      <c r="K79" s="196">
        <f t="shared" si="15"/>
        <v>0</v>
      </c>
      <c r="L79" s="111">
        <v>0</v>
      </c>
      <c r="M79" s="5"/>
      <c r="N79" s="5"/>
    </row>
    <row r="80" spans="1:14" ht="15" customHeight="1">
      <c r="A80" s="95" t="s">
        <v>203</v>
      </c>
      <c r="B80" s="39">
        <v>3141</v>
      </c>
      <c r="C80" s="39">
        <v>470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4.25" customHeight="1" hidden="1">
      <c r="A81" s="92" t="s">
        <v>103</v>
      </c>
      <c r="B81" s="39">
        <v>2142</v>
      </c>
      <c r="C81" s="39"/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111">
        <v>0</v>
      </c>
      <c r="M81" s="5"/>
      <c r="N81" s="5"/>
    </row>
    <row r="82" spans="1:14" ht="13.5" customHeight="1">
      <c r="A82" s="92" t="s">
        <v>204</v>
      </c>
      <c r="B82" s="39">
        <v>3142</v>
      </c>
      <c r="C82" s="39">
        <v>480</v>
      </c>
      <c r="D82" s="230">
        <v>0</v>
      </c>
      <c r="E82" s="230">
        <v>0</v>
      </c>
      <c r="F82" s="230">
        <v>0</v>
      </c>
      <c r="G82" s="230">
        <v>0</v>
      </c>
      <c r="H82" s="230">
        <v>0</v>
      </c>
      <c r="I82" s="230">
        <v>0</v>
      </c>
      <c r="J82" s="230">
        <v>0</v>
      </c>
      <c r="K82" s="230">
        <v>0</v>
      </c>
      <c r="L82" s="120" t="s">
        <v>80</v>
      </c>
      <c r="M82" s="5"/>
      <c r="N82" s="5"/>
    </row>
    <row r="83" spans="1:14" ht="14.25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  <c r="M83" s="5"/>
      <c r="N83" s="5"/>
    </row>
    <row r="84" spans="1:12" ht="0.75" customHeight="1" hidden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7.5" customHeight="1" hidden="1" thickBot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2" ht="14.25" hidden="1">
      <c r="A86" s="92"/>
      <c r="B86" s="145"/>
      <c r="C86" s="145"/>
      <c r="D86" s="255"/>
      <c r="E86" s="255"/>
      <c r="F86" s="255"/>
      <c r="G86" s="255"/>
      <c r="H86" s="255"/>
      <c r="I86" s="255"/>
      <c r="J86" s="255"/>
      <c r="K86" s="255"/>
      <c r="L86" s="82"/>
    </row>
    <row r="87" spans="1:14" ht="15" hidden="1" thickTop="1">
      <c r="A87" s="68">
        <v>1</v>
      </c>
      <c r="B87" s="39">
        <v>2</v>
      </c>
      <c r="C87" s="39"/>
      <c r="D87" s="230">
        <v>4</v>
      </c>
      <c r="E87" s="230">
        <v>4</v>
      </c>
      <c r="F87" s="230">
        <v>4</v>
      </c>
      <c r="G87" s="230">
        <v>4</v>
      </c>
      <c r="H87" s="230">
        <v>4</v>
      </c>
      <c r="I87" s="230">
        <v>4</v>
      </c>
      <c r="J87" s="230">
        <v>4</v>
      </c>
      <c r="K87" s="230">
        <v>4</v>
      </c>
      <c r="L87" s="110">
        <v>11</v>
      </c>
      <c r="M87" s="9"/>
      <c r="N87" s="9"/>
    </row>
    <row r="88" spans="1:14" ht="19.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11">
        <v>0</v>
      </c>
      <c r="M88" s="5"/>
      <c r="N88" s="5"/>
    </row>
    <row r="89" spans="1:14" ht="18" customHeight="1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4.25" customHeight="1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11">
        <v>0</v>
      </c>
      <c r="M90" s="5"/>
      <c r="N90" s="5"/>
    </row>
    <row r="91" spans="1:14" ht="15" customHeight="1">
      <c r="A91" s="181" t="s">
        <v>58</v>
      </c>
      <c r="B91" s="165">
        <v>3200</v>
      </c>
      <c r="C91" s="165">
        <v>520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111">
        <v>0</v>
      </c>
      <c r="M91" s="5"/>
      <c r="N91" s="5"/>
    </row>
    <row r="92" spans="1:14" ht="28.5">
      <c r="A92" s="180" t="s">
        <v>107</v>
      </c>
      <c r="B92" s="167">
        <v>3210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5"/>
      <c r="N92" s="5"/>
    </row>
    <row r="93" spans="1:14" s="1" customFormat="1" ht="28.5">
      <c r="A93" s="182" t="s">
        <v>75</v>
      </c>
      <c r="B93" s="167">
        <v>3220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1">
        <v>0</v>
      </c>
      <c r="M93" s="18"/>
      <c r="N93" s="18"/>
    </row>
    <row r="94" spans="1:14" s="1" customFormat="1" ht="31.5" customHeight="1">
      <c r="A94" s="182" t="s">
        <v>205</v>
      </c>
      <c r="B94" s="167">
        <v>3230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18">
        <f>SUM(L95,L114)</f>
        <v>0</v>
      </c>
      <c r="M94" s="18"/>
      <c r="N94" s="18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>
        <f>SUM(L99,L110)</f>
        <v>0</v>
      </c>
      <c r="M95" s="19"/>
      <c r="N95" s="19"/>
    </row>
    <row r="96" spans="1:14" s="20" customFormat="1" ht="15" hidden="1">
      <c r="A96" s="180" t="s">
        <v>149</v>
      </c>
      <c r="B96" s="167">
        <v>2450</v>
      </c>
      <c r="C96" s="167"/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21"/>
      <c r="M96" s="19"/>
      <c r="N96" s="19"/>
    </row>
    <row r="97" spans="1:14" s="20" customFormat="1" ht="15.75" hidden="1">
      <c r="A97" s="183"/>
      <c r="B97" s="46"/>
      <c r="C97" s="46"/>
      <c r="D97" s="205"/>
      <c r="E97" s="205"/>
      <c r="F97" s="205"/>
      <c r="G97" s="205"/>
      <c r="H97" s="205"/>
      <c r="I97" s="205"/>
      <c r="J97" s="205"/>
      <c r="K97" s="205"/>
      <c r="L97" s="121"/>
      <c r="M97" s="19"/>
      <c r="N97" s="19"/>
    </row>
    <row r="98" spans="1:14" s="20" customFormat="1" ht="15.75">
      <c r="A98" s="184" t="s">
        <v>59</v>
      </c>
      <c r="B98" s="46">
        <v>4100</v>
      </c>
      <c r="C98" s="46">
        <v>570</v>
      </c>
      <c r="D98" s="205">
        <v>0</v>
      </c>
      <c r="E98" s="205">
        <v>0</v>
      </c>
      <c r="F98" s="205">
        <v>0</v>
      </c>
      <c r="G98" s="205">
        <v>0</v>
      </c>
      <c r="H98" s="205">
        <v>0</v>
      </c>
      <c r="I98" s="205">
        <v>0</v>
      </c>
      <c r="J98" s="205">
        <v>0</v>
      </c>
      <c r="K98" s="205">
        <v>0</v>
      </c>
      <c r="L98" s="121"/>
      <c r="M98" s="19"/>
      <c r="N98" s="19"/>
    </row>
    <row r="99" spans="1:14" s="14" customFormat="1" ht="15">
      <c r="A99" s="94" t="s">
        <v>60</v>
      </c>
      <c r="B99" s="41">
        <v>4110</v>
      </c>
      <c r="C99" s="41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22">
        <f>SUM(L100:L102)</f>
        <v>0</v>
      </c>
      <c r="M99" s="13"/>
      <c r="N99" s="13"/>
    </row>
    <row r="100" spans="1:14" ht="28.5">
      <c r="A100" s="95" t="s">
        <v>61</v>
      </c>
      <c r="B100" s="39">
        <v>4111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26.25" customHeight="1">
      <c r="A101" s="95" t="s">
        <v>62</v>
      </c>
      <c r="B101" s="39">
        <v>4112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>
      <c r="A102" s="95" t="s">
        <v>63</v>
      </c>
      <c r="B102" s="39">
        <v>4113</v>
      </c>
      <c r="C102" s="39">
        <v>610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11">
        <v>0</v>
      </c>
      <c r="M102" s="5"/>
      <c r="N102" s="5"/>
    </row>
    <row r="103" spans="1:14" ht="17.25" customHeight="1" hidden="1">
      <c r="A103" s="180" t="s">
        <v>156</v>
      </c>
      <c r="B103" s="167">
        <v>4120</v>
      </c>
      <c r="C103" s="167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" customHeight="1" hidden="1">
      <c r="A104" s="185" t="s">
        <v>64</v>
      </c>
      <c r="B104" s="174">
        <v>4121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27.75" customHeight="1" hidden="1">
      <c r="A105" s="185" t="s">
        <v>157</v>
      </c>
      <c r="B105" s="174">
        <v>4122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 hidden="1">
      <c r="A106" s="185" t="s">
        <v>66</v>
      </c>
      <c r="B106" s="174">
        <v>4123</v>
      </c>
      <c r="C106" s="174"/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153"/>
      <c r="M106" s="5"/>
      <c r="N106" s="5"/>
    </row>
    <row r="107" spans="1:14" ht="18.75" customHeight="1">
      <c r="A107" s="184" t="s">
        <v>67</v>
      </c>
      <c r="B107" s="165">
        <v>4200</v>
      </c>
      <c r="C107" s="165">
        <v>620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153"/>
      <c r="M107" s="5"/>
      <c r="N107" s="5"/>
    </row>
    <row r="108" spans="1:14" ht="17.25" customHeight="1">
      <c r="A108" s="146" t="s">
        <v>68</v>
      </c>
      <c r="B108" s="41">
        <v>4210</v>
      </c>
      <c r="C108" s="41">
        <v>630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53"/>
      <c r="M108" s="5"/>
      <c r="N108" s="5"/>
    </row>
    <row r="109" spans="1:14" ht="17.25" customHeight="1" hidden="1">
      <c r="A109" s="186" t="s">
        <v>69</v>
      </c>
      <c r="B109" s="41">
        <v>4220</v>
      </c>
      <c r="C109" s="41"/>
      <c r="D109" s="203">
        <v>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3">
        <v>0</v>
      </c>
      <c r="L109" s="160" t="s">
        <v>175</v>
      </c>
      <c r="M109" s="5"/>
      <c r="N109" s="5"/>
    </row>
    <row r="110" spans="1:14" s="14" customFormat="1" ht="17.25" customHeight="1" thickBot="1">
      <c r="A110" s="241" t="s">
        <v>79</v>
      </c>
      <c r="B110" s="174">
        <v>5000</v>
      </c>
      <c r="C110" s="174">
        <v>640</v>
      </c>
      <c r="D110" s="231" t="s">
        <v>154</v>
      </c>
      <c r="E110" s="231">
        <v>570768</v>
      </c>
      <c r="F110" s="231">
        <v>698005</v>
      </c>
      <c r="G110" s="231" t="s">
        <v>154</v>
      </c>
      <c r="H110" s="231" t="s">
        <v>154</v>
      </c>
      <c r="I110" s="231" t="s">
        <v>154</v>
      </c>
      <c r="J110" s="231" t="s">
        <v>154</v>
      </c>
      <c r="K110" s="231" t="s">
        <v>154</v>
      </c>
      <c r="L110" s="123">
        <f>SUM(L111:L113)</f>
        <v>0</v>
      </c>
      <c r="M110" s="13"/>
      <c r="N110" s="13"/>
    </row>
    <row r="111" spans="1:14" ht="24" customHeight="1" hidden="1">
      <c r="A111" s="91" t="s">
        <v>64</v>
      </c>
      <c r="B111" s="142">
        <v>4121</v>
      </c>
      <c r="C111" s="142">
        <v>650</v>
      </c>
      <c r="D111" s="140"/>
      <c r="E111" s="140"/>
      <c r="F111" s="140"/>
      <c r="G111" s="140"/>
      <c r="H111" s="140"/>
      <c r="I111" s="140"/>
      <c r="J111" s="140"/>
      <c r="K111" s="140"/>
      <c r="L111" s="10"/>
      <c r="M111" s="5"/>
      <c r="N111" s="5"/>
    </row>
    <row r="112" spans="1:14" ht="24.75" customHeight="1" hidden="1">
      <c r="A112" s="32" t="s">
        <v>65</v>
      </c>
      <c r="B112" s="141">
        <v>4122</v>
      </c>
      <c r="C112" s="141">
        <v>660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ht="14.25" customHeight="1" hidden="1">
      <c r="A113" s="30" t="s">
        <v>66</v>
      </c>
      <c r="B113" s="141">
        <v>4123</v>
      </c>
      <c r="C113" s="141">
        <v>670</v>
      </c>
      <c r="D113" s="138"/>
      <c r="E113" s="138"/>
      <c r="F113" s="138"/>
      <c r="G113" s="138"/>
      <c r="H113" s="138"/>
      <c r="I113" s="138"/>
      <c r="J113" s="138"/>
      <c r="K113" s="138"/>
      <c r="L113" s="10"/>
      <c r="M113" s="5"/>
      <c r="N113" s="5"/>
    </row>
    <row r="114" spans="1:14" s="1" customFormat="1" ht="9.75" customHeight="1" hidden="1">
      <c r="A114" s="34" t="s">
        <v>67</v>
      </c>
      <c r="B114" s="25">
        <v>4200</v>
      </c>
      <c r="C114" s="25">
        <v>680</v>
      </c>
      <c r="D114" s="139">
        <f aca="true" t="shared" si="16" ref="D114:K114">SUM(D115:D116)</f>
        <v>0</v>
      </c>
      <c r="E114" s="139">
        <f t="shared" si="16"/>
        <v>0</v>
      </c>
      <c r="F114" s="139">
        <f t="shared" si="16"/>
        <v>0</v>
      </c>
      <c r="G114" s="139">
        <f t="shared" si="16"/>
        <v>0</v>
      </c>
      <c r="H114" s="139">
        <f t="shared" si="16"/>
        <v>0</v>
      </c>
      <c r="I114" s="139">
        <f t="shared" si="16"/>
        <v>0</v>
      </c>
      <c r="J114" s="139">
        <f t="shared" si="16"/>
        <v>0</v>
      </c>
      <c r="K114" s="139">
        <f t="shared" si="16"/>
        <v>0</v>
      </c>
      <c r="L114" s="17"/>
      <c r="M114" s="18"/>
      <c r="N114" s="18"/>
    </row>
    <row r="115" spans="1:14" s="14" customFormat="1" ht="0.75" customHeight="1" hidden="1">
      <c r="A115" s="147" t="s">
        <v>68</v>
      </c>
      <c r="B115" s="41">
        <v>4220</v>
      </c>
      <c r="C115" s="41">
        <v>670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14" customFormat="1" ht="16.5" customHeight="1" hidden="1">
      <c r="A116" s="147" t="s">
        <v>69</v>
      </c>
      <c r="B116" s="41">
        <v>4230</v>
      </c>
      <c r="C116" s="41">
        <v>680</v>
      </c>
      <c r="D116" s="143">
        <v>0</v>
      </c>
      <c r="E116" s="143"/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2"/>
      <c r="M116" s="13"/>
      <c r="N116" s="13"/>
    </row>
    <row r="117" spans="1:14" s="24" customFormat="1" ht="15.75" customHeight="1" hidden="1" thickBot="1">
      <c r="A117" s="242" t="s">
        <v>79</v>
      </c>
      <c r="B117" s="243">
        <v>5000</v>
      </c>
      <c r="C117" s="243">
        <v>690</v>
      </c>
      <c r="D117" s="244">
        <v>0</v>
      </c>
      <c r="E117" s="244"/>
      <c r="F117" s="244">
        <v>1200306</v>
      </c>
      <c r="G117" s="244">
        <v>0</v>
      </c>
      <c r="H117" s="244">
        <v>0</v>
      </c>
      <c r="I117" s="244">
        <v>0</v>
      </c>
      <c r="J117" s="244">
        <v>0</v>
      </c>
      <c r="K117" s="244">
        <v>0</v>
      </c>
      <c r="L117" s="27"/>
      <c r="M117" s="28"/>
      <c r="N117" s="28"/>
    </row>
    <row r="118" spans="1:11" ht="15" customHeight="1">
      <c r="A118" s="145" t="s">
        <v>150</v>
      </c>
      <c r="B118" s="39">
        <v>9000</v>
      </c>
      <c r="C118" s="246">
        <v>650</v>
      </c>
      <c r="D118" s="245"/>
      <c r="E118" s="245"/>
      <c r="F118" s="51"/>
      <c r="G118" s="245"/>
      <c r="H118" s="245"/>
      <c r="I118" s="245"/>
      <c r="J118" s="245"/>
      <c r="K118" s="245"/>
    </row>
    <row r="119" spans="1:11" ht="12.75" hidden="1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44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>
      <c r="A121" s="190" t="s">
        <v>168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4" spans="1:9" ht="15.75">
      <c r="A124" s="47" t="s">
        <v>183</v>
      </c>
      <c r="B124" s="108"/>
      <c r="C124" s="108"/>
      <c r="D124" s="49"/>
      <c r="E124" s="49"/>
      <c r="F124" s="49"/>
      <c r="G124" s="108"/>
      <c r="H124" s="108" t="s">
        <v>151</v>
      </c>
      <c r="I124" s="108"/>
    </row>
    <row r="125" spans="1:13" ht="12.75" customHeight="1">
      <c r="A125" s="49"/>
      <c r="B125" s="311" t="s">
        <v>71</v>
      </c>
      <c r="C125" s="311"/>
      <c r="D125" s="49"/>
      <c r="E125" s="49"/>
      <c r="F125" s="49"/>
      <c r="G125" s="311" t="s">
        <v>173</v>
      </c>
      <c r="H125" s="311"/>
      <c r="I125" s="311"/>
      <c r="J125" s="312"/>
      <c r="K125" s="312"/>
      <c r="L125" s="312"/>
      <c r="M125" s="312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5.75">
      <c r="A127" s="47" t="s">
        <v>121</v>
      </c>
      <c r="B127" s="108"/>
      <c r="C127" s="108"/>
      <c r="D127" s="49"/>
      <c r="E127" s="49"/>
      <c r="F127" s="49"/>
      <c r="G127" s="108"/>
      <c r="H127" s="108" t="s">
        <v>178</v>
      </c>
      <c r="I127" s="108"/>
    </row>
    <row r="128" spans="1:13" ht="15">
      <c r="A128" s="49"/>
      <c r="B128" s="311" t="s">
        <v>71</v>
      </c>
      <c r="C128" s="311"/>
      <c r="D128" s="49"/>
      <c r="E128" s="49"/>
      <c r="F128" s="49"/>
      <c r="G128" s="311" t="s">
        <v>174</v>
      </c>
      <c r="H128" s="311"/>
      <c r="I128" s="311"/>
      <c r="J128" s="312"/>
      <c r="K128" s="312"/>
      <c r="L128" s="312"/>
      <c r="M128" s="312"/>
    </row>
    <row r="130" ht="12.75">
      <c r="A130" t="s">
        <v>286</v>
      </c>
    </row>
    <row r="132" ht="12.75">
      <c r="A132" s="299" t="s">
        <v>258</v>
      </c>
    </row>
  </sheetData>
  <sheetProtection/>
  <mergeCells count="36">
    <mergeCell ref="A17:I17"/>
    <mergeCell ref="D22:D23"/>
    <mergeCell ref="I22:I23"/>
    <mergeCell ref="A16:I16"/>
    <mergeCell ref="A18:D18"/>
    <mergeCell ref="H22:H23"/>
    <mergeCell ref="F22:F23"/>
    <mergeCell ref="A22:A23"/>
    <mergeCell ref="F18:I18"/>
    <mergeCell ref="W3:X3"/>
    <mergeCell ref="U4:X5"/>
    <mergeCell ref="M5:P6"/>
    <mergeCell ref="I2:L4"/>
    <mergeCell ref="U3:V3"/>
    <mergeCell ref="A6:K6"/>
    <mergeCell ref="A3:D4"/>
    <mergeCell ref="A15:I15"/>
    <mergeCell ref="E22:E23"/>
    <mergeCell ref="I1:K1"/>
    <mergeCell ref="K22:K23"/>
    <mergeCell ref="C22:C23"/>
    <mergeCell ref="A11:I11"/>
    <mergeCell ref="B8:H8"/>
    <mergeCell ref="A7:K7"/>
    <mergeCell ref="A12:I12"/>
    <mergeCell ref="A13:I13"/>
    <mergeCell ref="L22:L23"/>
    <mergeCell ref="B128:C128"/>
    <mergeCell ref="J128:M128"/>
    <mergeCell ref="G125:I125"/>
    <mergeCell ref="G128:I128"/>
    <mergeCell ref="B125:C125"/>
    <mergeCell ref="J125:M125"/>
    <mergeCell ref="J22:J23"/>
    <mergeCell ref="G22:G23"/>
    <mergeCell ref="B22:B23"/>
  </mergeCells>
  <printOptions horizontalCentered="1"/>
  <pageMargins left="0.4724409448818898" right="0.1968503937007874" top="0.7086614173228347" bottom="0.1968503937007874" header="0.4330708661417323" footer="0.15748031496062992"/>
  <pageSetup fitToHeight="3" fitToWidth="1" horizontalDpi="300" verticalDpi="300" orientation="landscape" paperSize="9" scale="68" r:id="rId1"/>
  <rowBreaks count="2" manualBreakCount="2">
    <brk id="51" max="11" man="1"/>
    <brk id="97" max="11" man="1"/>
  </rowBreaks>
  <colBreaks count="1" manualBreakCount="1">
    <brk id="11" max="1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6.375" style="0" customWidth="1"/>
    <col min="7" max="7" width="11.75390625" style="0" customWidth="1"/>
    <col min="8" max="8" width="16.125" style="0" customWidth="1"/>
    <col min="9" max="9" width="17.75390625" style="0" customWidth="1"/>
    <col min="10" max="10" width="16.625" style="0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283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9.2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20" ht="40.5" customHeight="1">
      <c r="A17" s="326" t="s">
        <v>255</v>
      </c>
      <c r="B17" s="326"/>
      <c r="C17" s="326"/>
      <c r="D17" s="326"/>
      <c r="E17" s="301"/>
      <c r="F17" s="330" t="s">
        <v>266</v>
      </c>
      <c r="G17" s="330"/>
      <c r="H17" s="330"/>
      <c r="I17" s="330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1235200</v>
      </c>
      <c r="E24" s="191">
        <f aca="true" t="shared" si="0" ref="E24:K24">E25+E67+E96+E105</f>
        <v>0</v>
      </c>
      <c r="F24" s="191">
        <f>F27+F30+F44+F115</f>
        <v>286919</v>
      </c>
      <c r="G24" s="191">
        <f t="shared" si="0"/>
        <v>0</v>
      </c>
      <c r="H24" s="191">
        <f t="shared" si="0"/>
        <v>263172.59</v>
      </c>
      <c r="I24" s="191">
        <f t="shared" si="0"/>
        <v>263172.59</v>
      </c>
      <c r="J24" s="191">
        <f t="shared" si="0"/>
        <v>264464.89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1235200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263172.59</v>
      </c>
      <c r="I25" s="191">
        <f t="shared" si="1"/>
        <v>263172.59</v>
      </c>
      <c r="J25" s="191">
        <f t="shared" si="1"/>
        <v>264464.89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1175000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250482.47</v>
      </c>
      <c r="I26" s="191">
        <f t="shared" si="2"/>
        <v>250482.47</v>
      </c>
      <c r="J26" s="191">
        <f t="shared" si="2"/>
        <v>250482.47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963100</v>
      </c>
      <c r="E27" s="192">
        <f aca="true" t="shared" si="3" ref="E27:K27">E28+E29</f>
        <v>0</v>
      </c>
      <c r="F27" s="192">
        <v>220053</v>
      </c>
      <c r="G27" s="192">
        <f t="shared" si="3"/>
        <v>0</v>
      </c>
      <c r="H27" s="192">
        <f t="shared" si="3"/>
        <v>205733.81</v>
      </c>
      <c r="I27" s="192">
        <f t="shared" si="3"/>
        <v>205733.81</v>
      </c>
      <c r="J27" s="192">
        <f t="shared" si="3"/>
        <v>205733.81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963100</v>
      </c>
      <c r="E28" s="194"/>
      <c r="F28" s="194">
        <v>0</v>
      </c>
      <c r="G28" s="194">
        <v>0</v>
      </c>
      <c r="H28" s="194">
        <v>205733.81</v>
      </c>
      <c r="I28" s="194">
        <v>205733.81</v>
      </c>
      <c r="J28" s="194">
        <v>205733.81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211900</v>
      </c>
      <c r="E30" s="196"/>
      <c r="F30" s="196">
        <v>47801</v>
      </c>
      <c r="G30" s="196"/>
      <c r="H30" s="196">
        <v>44748.66</v>
      </c>
      <c r="I30" s="196">
        <v>44748.66</v>
      </c>
      <c r="J30" s="196">
        <v>44748.66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60200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12690.12</v>
      </c>
      <c r="I31" s="191">
        <f t="shared" si="4"/>
        <v>12690.12</v>
      </c>
      <c r="J31" s="191">
        <f t="shared" si="4"/>
        <v>13982.420000000002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10000</v>
      </c>
      <c r="E32" s="196"/>
      <c r="F32" s="196">
        <v>0</v>
      </c>
      <c r="G32" s="196">
        <v>0</v>
      </c>
      <c r="H32" s="196">
        <v>1038.4</v>
      </c>
      <c r="I32" s="196">
        <v>1038.4</v>
      </c>
      <c r="J32" s="196">
        <v>2330.7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4000</v>
      </c>
      <c r="E35" s="196"/>
      <c r="F35" s="196">
        <v>0</v>
      </c>
      <c r="G35" s="196">
        <v>0</v>
      </c>
      <c r="H35" s="196">
        <v>399</v>
      </c>
      <c r="I35" s="196">
        <v>399</v>
      </c>
      <c r="J35" s="196">
        <v>399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24900</v>
      </c>
      <c r="E44" s="192">
        <f aca="true" t="shared" si="6" ref="E44:K44">E45+E46+E47+E48+E49</f>
        <v>0</v>
      </c>
      <c r="F44" s="192">
        <v>14165</v>
      </c>
      <c r="G44" s="192">
        <f t="shared" si="6"/>
        <v>0</v>
      </c>
      <c r="H44" s="192">
        <f t="shared" si="6"/>
        <v>11252.720000000001</v>
      </c>
      <c r="I44" s="192">
        <f t="shared" si="6"/>
        <v>11252.720000000001</v>
      </c>
      <c r="J44" s="192">
        <f t="shared" si="6"/>
        <v>11252.720000000001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9800</v>
      </c>
      <c r="E45" s="200"/>
      <c r="F45" s="200">
        <v>0</v>
      </c>
      <c r="G45" s="200">
        <v>0</v>
      </c>
      <c r="H45" s="200">
        <v>7400.96</v>
      </c>
      <c r="I45" s="200">
        <v>7400.96</v>
      </c>
      <c r="J45" s="200">
        <v>7400.96</v>
      </c>
      <c r="K45" s="200">
        <f aca="true" t="shared" si="7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900</v>
      </c>
      <c r="E46" s="200"/>
      <c r="F46" s="200">
        <v>0</v>
      </c>
      <c r="G46" s="200">
        <v>0</v>
      </c>
      <c r="H46" s="200">
        <v>277.5</v>
      </c>
      <c r="I46" s="200">
        <v>277.5</v>
      </c>
      <c r="J46" s="200">
        <v>277.5</v>
      </c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14200</v>
      </c>
      <c r="E47" s="200"/>
      <c r="F47" s="200">
        <v>0</v>
      </c>
      <c r="G47" s="200">
        <v>0</v>
      </c>
      <c r="H47" s="200">
        <v>3574.26</v>
      </c>
      <c r="I47" s="200">
        <v>3574.26</v>
      </c>
      <c r="J47" s="200">
        <v>3574.26</v>
      </c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6"/>
      <c r="L51" s="116"/>
      <c r="M51" s="5"/>
      <c r="N51" s="5"/>
    </row>
    <row r="52" spans="1:14" s="14" customFormat="1" ht="29.25" customHeight="1">
      <c r="A52" s="103" t="s">
        <v>191</v>
      </c>
      <c r="B52" s="167">
        <v>2280</v>
      </c>
      <c r="C52" s="167">
        <v>220</v>
      </c>
      <c r="D52" s="196">
        <f>D53+D54</f>
        <v>21300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21300</v>
      </c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200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 aca="true" t="shared" si="15" ref="E65:L65">SUM(E66:E67,E72)</f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/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6" ref="E67:K67">E68+E91</f>
        <v>0</v>
      </c>
      <c r="F67" s="267">
        <f t="shared" si="16"/>
        <v>0</v>
      </c>
      <c r="G67" s="267">
        <f t="shared" si="16"/>
        <v>0</v>
      </c>
      <c r="H67" s="267">
        <f t="shared" si="16"/>
        <v>0</v>
      </c>
      <c r="I67" s="267">
        <f t="shared" si="16"/>
        <v>0</v>
      </c>
      <c r="J67" s="267">
        <f t="shared" si="16"/>
        <v>0</v>
      </c>
      <c r="K67" s="267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8" ref="E70:K70">E71+E73</f>
        <v>0</v>
      </c>
      <c r="F70" s="196">
        <f t="shared" si="18"/>
        <v>0</v>
      </c>
      <c r="G70" s="196">
        <f t="shared" si="18"/>
        <v>0</v>
      </c>
      <c r="H70" s="196">
        <f t="shared" si="18"/>
        <v>0</v>
      </c>
      <c r="I70" s="196">
        <f t="shared" si="18"/>
        <v>0</v>
      </c>
      <c r="J70" s="196">
        <f t="shared" si="18"/>
        <v>0</v>
      </c>
      <c r="K70" s="196">
        <f t="shared" si="18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6.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6.5" customHeight="1" hidden="1">
      <c r="A77" s="95" t="s">
        <v>147</v>
      </c>
      <c r="B77" s="39">
        <v>2132</v>
      </c>
      <c r="C77" s="39"/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4">
        <v>0</v>
      </c>
      <c r="E78" s="194"/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.7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5.7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4.25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20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72">
        <f>D92+D93+D94+D95</f>
        <v>0</v>
      </c>
      <c r="E91" s="272">
        <f aca="true" t="shared" si="22" ref="E91:K91">E92+E93+E94+E95</f>
        <v>0</v>
      </c>
      <c r="F91" s="272">
        <f t="shared" si="22"/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59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21">
        <f aca="true" t="shared" si="24" ref="D95:K95">SUM(D97,D106)</f>
        <v>0</v>
      </c>
      <c r="E95" s="221">
        <f t="shared" si="24"/>
        <v>0</v>
      </c>
      <c r="F95" s="221">
        <f t="shared" si="24"/>
        <v>0</v>
      </c>
      <c r="G95" s="221">
        <f t="shared" si="24"/>
        <v>0</v>
      </c>
      <c r="H95" s="221">
        <f t="shared" si="24"/>
        <v>0</v>
      </c>
      <c r="I95" s="221">
        <f t="shared" si="24"/>
        <v>0</v>
      </c>
      <c r="J95" s="221">
        <f t="shared" si="24"/>
        <v>0</v>
      </c>
      <c r="K95" s="221">
        <f t="shared" si="24"/>
        <v>0</v>
      </c>
      <c r="L95" s="188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5" ref="E96:K96">E97</f>
        <v>0</v>
      </c>
      <c r="F96" s="205">
        <f t="shared" si="25"/>
        <v>0</v>
      </c>
      <c r="G96" s="205">
        <f t="shared" si="25"/>
        <v>0</v>
      </c>
      <c r="H96" s="205">
        <f t="shared" si="25"/>
        <v>0</v>
      </c>
      <c r="I96" s="205">
        <f t="shared" si="25"/>
        <v>0</v>
      </c>
      <c r="J96" s="205">
        <f t="shared" si="25"/>
        <v>0</v>
      </c>
      <c r="K96" s="205">
        <f t="shared" si="2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6" ref="E97:K97">E98+E99+E100</f>
        <v>0</v>
      </c>
      <c r="F97" s="196">
        <f t="shared" si="26"/>
        <v>0</v>
      </c>
      <c r="G97" s="196">
        <f t="shared" si="26"/>
        <v>0</v>
      </c>
      <c r="H97" s="196">
        <f t="shared" si="26"/>
        <v>0</v>
      </c>
      <c r="I97" s="196">
        <f t="shared" si="26"/>
        <v>0</v>
      </c>
      <c r="J97" s="196">
        <f t="shared" si="26"/>
        <v>0</v>
      </c>
      <c r="K97" s="196">
        <f t="shared" si="26"/>
        <v>0</v>
      </c>
      <c r="L97" s="111">
        <v>0</v>
      </c>
      <c r="M97" s="5"/>
      <c r="N97" s="5"/>
    </row>
    <row r="98" spans="1:14" ht="27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1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7" ref="E105:K105">E106</f>
        <v>0</v>
      </c>
      <c r="F105" s="191">
        <f t="shared" si="27"/>
        <v>0</v>
      </c>
      <c r="G105" s="191">
        <f t="shared" si="27"/>
        <v>0</v>
      </c>
      <c r="H105" s="191">
        <f t="shared" si="27"/>
        <v>0</v>
      </c>
      <c r="I105" s="191">
        <f t="shared" si="27"/>
        <v>0</v>
      </c>
      <c r="J105" s="191">
        <f t="shared" si="27"/>
        <v>0</v>
      </c>
      <c r="K105" s="191">
        <f t="shared" si="27"/>
        <v>0</v>
      </c>
      <c r="L105" s="124">
        <v>0</v>
      </c>
      <c r="M105" s="13"/>
      <c r="N105" s="13"/>
    </row>
    <row r="106" spans="1:14" ht="18" customHeight="1">
      <c r="A106" s="146" t="s">
        <v>68</v>
      </c>
      <c r="B106" s="41">
        <v>4210</v>
      </c>
      <c r="C106" s="41">
        <v>630</v>
      </c>
      <c r="D106" s="203"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6.5" customHeight="1" hidden="1">
      <c r="A107" s="186" t="s">
        <v>69</v>
      </c>
      <c r="B107" s="41">
        <v>4220</v>
      </c>
      <c r="C107" s="174"/>
      <c r="D107" s="203">
        <f aca="true" t="shared" si="28" ref="D107:D114">SUM(D108:D110)</f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28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28"/>
        <v>0</v>
      </c>
      <c r="E109" s="226">
        <f aca="true" t="shared" si="29" ref="E109:K109">SUM(E110:E111)</f>
        <v>0</v>
      </c>
      <c r="F109" s="226">
        <f t="shared" si="29"/>
        <v>0</v>
      </c>
      <c r="G109" s="226">
        <f t="shared" si="29"/>
        <v>0</v>
      </c>
      <c r="H109" s="226">
        <f t="shared" si="29"/>
        <v>0</v>
      </c>
      <c r="I109" s="226">
        <f t="shared" si="29"/>
        <v>0</v>
      </c>
      <c r="J109" s="226">
        <f t="shared" si="29"/>
        <v>0</v>
      </c>
      <c r="K109" s="226">
        <f t="shared" si="29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2.75" customHeight="1" hidden="1">
      <c r="A111" s="30"/>
      <c r="B111" s="141"/>
      <c r="C111" s="141"/>
      <c r="D111" s="203">
        <f t="shared" si="28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3.5" customHeight="1" hidden="1">
      <c r="A112" s="34"/>
      <c r="B112" s="25"/>
      <c r="C112" s="141"/>
      <c r="D112" s="203">
        <f t="shared" si="28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6.5" customHeight="1" hidden="1" thickBot="1">
      <c r="A113" s="147"/>
      <c r="B113" s="41"/>
      <c r="C113" s="141"/>
      <c r="D113" s="203">
        <f t="shared" si="28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6.5" customHeight="1" hidden="1">
      <c r="A114" s="253"/>
      <c r="B114" s="187"/>
      <c r="C114" s="25"/>
      <c r="D114" s="223">
        <f t="shared" si="28"/>
        <v>0</v>
      </c>
      <c r="E114" s="220"/>
      <c r="F114" s="220"/>
      <c r="G114" s="220"/>
      <c r="H114" s="220"/>
      <c r="I114" s="220"/>
      <c r="J114" s="220"/>
      <c r="K114" s="220"/>
    </row>
    <row r="115" spans="1:11" ht="18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4900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6.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A17:D17"/>
    <mergeCell ref="F17:I17"/>
    <mergeCell ref="I1:K1"/>
    <mergeCell ref="A3:D4"/>
    <mergeCell ref="A7:K7"/>
    <mergeCell ref="B8:H8"/>
    <mergeCell ref="I2:L4"/>
    <mergeCell ref="A6:K6"/>
    <mergeCell ref="A21:A22"/>
    <mergeCell ref="B21:B22"/>
    <mergeCell ref="J21:J22"/>
    <mergeCell ref="B122:C122"/>
    <mergeCell ref="G122:I122"/>
    <mergeCell ref="J122:M122"/>
    <mergeCell ref="I21:I22"/>
    <mergeCell ref="G21:G22"/>
    <mergeCell ref="K21:K22"/>
    <mergeCell ref="L21:L22"/>
    <mergeCell ref="J125:M125"/>
    <mergeCell ref="B125:C125"/>
    <mergeCell ref="G125:I125"/>
    <mergeCell ref="E21:E22"/>
    <mergeCell ref="F21:F22"/>
    <mergeCell ref="H21:H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283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6.2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22" ht="43.5" customHeight="1">
      <c r="A17" s="326" t="s">
        <v>255</v>
      </c>
      <c r="B17" s="326"/>
      <c r="C17" s="326"/>
      <c r="D17" s="326"/>
      <c r="E17" s="301"/>
      <c r="F17" s="330" t="s">
        <v>267</v>
      </c>
      <c r="G17" s="330"/>
      <c r="H17" s="330"/>
      <c r="I17" s="330"/>
      <c r="J17" s="330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220900</v>
      </c>
      <c r="E24" s="191">
        <f aca="true" t="shared" si="0" ref="E24:K24">E25+E67+E96+E105</f>
        <v>0</v>
      </c>
      <c r="F24" s="191">
        <f>F27+F30+F33+F34+F44+F115</f>
        <v>59754</v>
      </c>
      <c r="G24" s="191">
        <f t="shared" si="0"/>
        <v>0</v>
      </c>
      <c r="H24" s="191">
        <f t="shared" si="0"/>
        <v>54755.07</v>
      </c>
      <c r="I24" s="191">
        <f t="shared" si="0"/>
        <v>54755.07</v>
      </c>
      <c r="J24" s="191">
        <f t="shared" si="0"/>
        <v>54755.07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220900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54755.07</v>
      </c>
      <c r="I25" s="191">
        <f t="shared" si="1"/>
        <v>54755.07</v>
      </c>
      <c r="J25" s="191">
        <f t="shared" si="1"/>
        <v>54755.07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220900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54755.07</v>
      </c>
      <c r="I26" s="191">
        <f t="shared" si="2"/>
        <v>54755.07</v>
      </c>
      <c r="J26" s="191">
        <f t="shared" si="2"/>
        <v>54755.07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183900</v>
      </c>
      <c r="E27" s="192">
        <f aca="true" t="shared" si="3" ref="E27:K27">E28+E29</f>
        <v>0</v>
      </c>
      <c r="F27" s="192">
        <v>48906</v>
      </c>
      <c r="G27" s="192">
        <f t="shared" si="3"/>
        <v>0</v>
      </c>
      <c r="H27" s="192">
        <f t="shared" si="3"/>
        <v>44671.99</v>
      </c>
      <c r="I27" s="192">
        <f t="shared" si="3"/>
        <v>44671.99</v>
      </c>
      <c r="J27" s="192">
        <f t="shared" si="3"/>
        <v>44671.99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183900</v>
      </c>
      <c r="E28" s="194"/>
      <c r="F28" s="194">
        <v>0</v>
      </c>
      <c r="G28" s="194">
        <v>0</v>
      </c>
      <c r="H28" s="194">
        <v>44671.99</v>
      </c>
      <c r="I28" s="194">
        <v>44671.99</v>
      </c>
      <c r="J28" s="194">
        <v>44671.99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37000</v>
      </c>
      <c r="E30" s="196"/>
      <c r="F30" s="196">
        <v>10848</v>
      </c>
      <c r="G30" s="196"/>
      <c r="H30" s="196">
        <v>10083.08</v>
      </c>
      <c r="I30" s="196">
        <v>10083.08</v>
      </c>
      <c r="J30" s="196">
        <v>10083.08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7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/>
      <c r="E59" s="192">
        <f aca="true" t="shared" si="11" ref="E59:L59">SUM(E60:E62)</f>
        <v>0</v>
      </c>
      <c r="F59" s="192">
        <f t="shared" si="11"/>
        <v>0</v>
      </c>
      <c r="G59" s="192">
        <f t="shared" si="11"/>
        <v>0</v>
      </c>
      <c r="H59" s="192">
        <f t="shared" si="11"/>
        <v>0</v>
      </c>
      <c r="I59" s="192">
        <f t="shared" si="11"/>
        <v>0</v>
      </c>
      <c r="J59" s="192">
        <f t="shared" si="11"/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f aca="true" t="shared" si="13" ref="D64:L64">SUM(D65,D77,D78)</f>
        <v>0</v>
      </c>
      <c r="E64" s="272">
        <f t="shared" si="13"/>
        <v>0</v>
      </c>
      <c r="F64" s="272">
        <f t="shared" si="13"/>
        <v>0</v>
      </c>
      <c r="G64" s="272">
        <f t="shared" si="13"/>
        <v>0</v>
      </c>
      <c r="H64" s="272">
        <f t="shared" si="13"/>
        <v>0</v>
      </c>
      <c r="I64" s="272">
        <f t="shared" si="13"/>
        <v>0</v>
      </c>
      <c r="J64" s="272">
        <f t="shared" si="13"/>
        <v>0</v>
      </c>
      <c r="K64" s="272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72">
        <f aca="true" t="shared" si="14" ref="D65:L65">SUM(D66:D67,D72)</f>
        <v>0</v>
      </c>
      <c r="E65" s="272">
        <f t="shared" si="14"/>
        <v>0</v>
      </c>
      <c r="F65" s="272">
        <f t="shared" si="14"/>
        <v>0</v>
      </c>
      <c r="G65" s="272">
        <f t="shared" si="14"/>
        <v>0</v>
      </c>
      <c r="H65" s="272">
        <f t="shared" si="14"/>
        <v>0</v>
      </c>
      <c r="I65" s="272">
        <f t="shared" si="14"/>
        <v>0</v>
      </c>
      <c r="J65" s="272">
        <f t="shared" si="14"/>
        <v>0</v>
      </c>
      <c r="K65" s="272">
        <f t="shared" si="14"/>
        <v>0</v>
      </c>
      <c r="L65" s="118">
        <f t="shared" si="14"/>
        <v>0</v>
      </c>
      <c r="M65" s="18"/>
      <c r="N65" s="18"/>
    </row>
    <row r="66" spans="1:14" s="14" customFormat="1" ht="19.5" customHeight="1">
      <c r="A66" s="169" t="s">
        <v>199</v>
      </c>
      <c r="B66" s="165">
        <v>2800</v>
      </c>
      <c r="C66" s="165">
        <v>360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5" ref="E67:K67">E68+E91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8" ref="D72:L72">SUM(D73:D76)</f>
        <v>0</v>
      </c>
      <c r="E72" s="192">
        <f t="shared" si="18"/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9" ref="E75:K75">E76+E78</f>
        <v>0</v>
      </c>
      <c r="F75" s="196">
        <f t="shared" si="19"/>
        <v>0</v>
      </c>
      <c r="G75" s="196">
        <f t="shared" si="19"/>
        <v>0</v>
      </c>
      <c r="H75" s="196">
        <f t="shared" si="19"/>
        <v>0</v>
      </c>
      <c r="I75" s="196">
        <f t="shared" si="19"/>
        <v>0</v>
      </c>
      <c r="J75" s="196">
        <f t="shared" si="19"/>
        <v>0</v>
      </c>
      <c r="K75" s="196">
        <f t="shared" si="19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.75" customHeight="1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6.5" customHeight="1">
      <c r="A78" s="95" t="s">
        <v>148</v>
      </c>
      <c r="B78" s="39">
        <v>3132</v>
      </c>
      <c r="C78" s="39">
        <v>450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0" ref="E79:K79">E80+E82+E88</f>
        <v>0</v>
      </c>
      <c r="F79" s="268">
        <f t="shared" si="20"/>
        <v>0</v>
      </c>
      <c r="G79" s="268">
        <f t="shared" si="20"/>
        <v>0</v>
      </c>
      <c r="H79" s="268">
        <f t="shared" si="20"/>
        <v>0</v>
      </c>
      <c r="I79" s="268">
        <f t="shared" si="20"/>
        <v>0</v>
      </c>
      <c r="J79" s="268">
        <f t="shared" si="20"/>
        <v>0</v>
      </c>
      <c r="K79" s="268">
        <f t="shared" si="20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6.5" customHeight="1" hidden="1" thickTop="1">
      <c r="A81" s="92" t="s">
        <v>103</v>
      </c>
      <c r="B81" s="39">
        <v>2142</v>
      </c>
      <c r="C81" s="39"/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73">
        <v>0</v>
      </c>
      <c r="E82" s="273"/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6.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7.25" customHeight="1" hidden="1">
      <c r="A85" s="92"/>
      <c r="B85" s="145"/>
      <c r="C85" s="145"/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1" ref="E91:K91">E92+E93+E94+E95</f>
        <v>0</v>
      </c>
      <c r="F91" s="205">
        <f t="shared" si="21"/>
        <v>0</v>
      </c>
      <c r="G91" s="205">
        <f t="shared" si="21"/>
        <v>0</v>
      </c>
      <c r="H91" s="205">
        <f t="shared" si="21"/>
        <v>0</v>
      </c>
      <c r="I91" s="205">
        <f t="shared" si="21"/>
        <v>0</v>
      </c>
      <c r="J91" s="205">
        <f t="shared" si="21"/>
        <v>0</v>
      </c>
      <c r="K91" s="205">
        <f t="shared" si="21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2" ref="D92:K93">SUM(D96,D105)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28">
        <f t="shared" si="22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f t="shared" si="22"/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/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f aca="true" t="shared" si="23" ref="D95:K95">SUM(D97,D106)</f>
        <v>0</v>
      </c>
      <c r="E95" s="211">
        <f t="shared" si="23"/>
        <v>0</v>
      </c>
      <c r="F95" s="211">
        <f t="shared" si="23"/>
        <v>0</v>
      </c>
      <c r="G95" s="211">
        <f t="shared" si="23"/>
        <v>0</v>
      </c>
      <c r="H95" s="211">
        <f t="shared" si="23"/>
        <v>0</v>
      </c>
      <c r="I95" s="211">
        <f t="shared" si="23"/>
        <v>0</v>
      </c>
      <c r="J95" s="211">
        <f t="shared" si="23"/>
        <v>0</v>
      </c>
      <c r="K95" s="211">
        <f t="shared" si="23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9.25" customHeight="1">
      <c r="A99" s="95" t="s">
        <v>209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9.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2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27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20.25" customHeight="1" hidden="1">
      <c r="A107" s="186" t="s">
        <v>69</v>
      </c>
      <c r="B107" s="41">
        <v>4220</v>
      </c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21" customHeight="1" hidden="1">
      <c r="A108" s="241"/>
      <c r="B108" s="174"/>
      <c r="C108" s="246"/>
      <c r="D108" s="203">
        <f t="shared" si="27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8" customHeight="1" hidden="1">
      <c r="A109" s="91"/>
      <c r="B109" s="142"/>
      <c r="C109" s="41"/>
      <c r="D109" s="203">
        <f t="shared" si="27"/>
        <v>0</v>
      </c>
      <c r="E109" s="226">
        <f aca="true" t="shared" si="28" ref="E109:K109">SUM(E110:E111)</f>
        <v>0</v>
      </c>
      <c r="F109" s="226">
        <f t="shared" si="28"/>
        <v>0</v>
      </c>
      <c r="G109" s="226">
        <f t="shared" si="28"/>
        <v>0</v>
      </c>
      <c r="H109" s="226">
        <f t="shared" si="28"/>
        <v>0</v>
      </c>
      <c r="I109" s="226">
        <f t="shared" si="28"/>
        <v>0</v>
      </c>
      <c r="J109" s="226">
        <f t="shared" si="28"/>
        <v>0</v>
      </c>
      <c r="K109" s="226">
        <f t="shared" si="28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4.25" customHeight="1" hidden="1">
      <c r="A111" s="30"/>
      <c r="B111" s="141"/>
      <c r="C111" s="141"/>
      <c r="D111" s="203">
        <f t="shared" si="27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4.2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8" customHeight="1" hidden="1">
      <c r="A113" s="147"/>
      <c r="B113" s="41"/>
      <c r="C113" s="141"/>
      <c r="D113" s="203"/>
      <c r="E113" s="250"/>
      <c r="F113" s="250"/>
      <c r="G113" s="250"/>
      <c r="H113" s="250"/>
      <c r="I113" s="250"/>
      <c r="J113" s="250"/>
      <c r="K113" s="250"/>
      <c r="L113" s="27"/>
      <c r="M113" s="28"/>
    </row>
    <row r="114" spans="1:11" ht="22.5" customHeight="1" hidden="1">
      <c r="A114" s="253"/>
      <c r="B114" s="187"/>
      <c r="C114" s="25"/>
      <c r="D114" s="275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6.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L21:L22"/>
    <mergeCell ref="C21:C22"/>
    <mergeCell ref="D21:D22"/>
    <mergeCell ref="B122:C122"/>
    <mergeCell ref="G122:I122"/>
    <mergeCell ref="K21:K22"/>
    <mergeCell ref="J21:J22"/>
    <mergeCell ref="I21:I22"/>
    <mergeCell ref="E21:E22"/>
    <mergeCell ref="G21:G22"/>
    <mergeCell ref="I1:K1"/>
    <mergeCell ref="A3:D4"/>
    <mergeCell ref="A7:K7"/>
    <mergeCell ref="B8:H8"/>
    <mergeCell ref="I2:L4"/>
    <mergeCell ref="A6:K6"/>
    <mergeCell ref="B125:C125"/>
    <mergeCell ref="G125:I125"/>
    <mergeCell ref="A15:I15"/>
    <mergeCell ref="A16:I16"/>
    <mergeCell ref="A21:A22"/>
    <mergeCell ref="B21:B22"/>
    <mergeCell ref="F21:F22"/>
    <mergeCell ref="A12:I12"/>
    <mergeCell ref="H21:H22"/>
    <mergeCell ref="A14:I14"/>
    <mergeCell ref="A17:D17"/>
    <mergeCell ref="F17:J17"/>
    <mergeCell ref="A10:I10"/>
    <mergeCell ref="A11:I11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73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16" t="s">
        <v>170</v>
      </c>
      <c r="J1" s="316"/>
      <c r="K1" s="316"/>
      <c r="L1" s="1"/>
      <c r="M1" s="323"/>
      <c r="N1" s="323"/>
    </row>
    <row r="2" spans="7:16" ht="12.75" customHeight="1">
      <c r="G2" s="8"/>
      <c r="H2" s="8"/>
      <c r="I2" s="324" t="s">
        <v>283</v>
      </c>
      <c r="J2" s="324"/>
      <c r="K2" s="324"/>
      <c r="L2" s="324"/>
      <c r="M2" s="8"/>
      <c r="N2" s="8"/>
      <c r="O2" s="3"/>
      <c r="P2" s="3"/>
    </row>
    <row r="3" spans="1:16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8"/>
      <c r="O3" s="3"/>
      <c r="P3" s="3"/>
    </row>
    <row r="4" spans="1:14" ht="26.2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4.25" customHeight="1">
      <c r="A17" s="326" t="s">
        <v>255</v>
      </c>
      <c r="B17" s="326"/>
      <c r="C17" s="326"/>
      <c r="D17" s="326"/>
      <c r="E17" s="301"/>
      <c r="F17" s="330" t="s">
        <v>268</v>
      </c>
      <c r="G17" s="330"/>
      <c r="H17" s="330"/>
      <c r="I17" s="330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3415500</v>
      </c>
      <c r="E24" s="229">
        <f aca="true" t="shared" si="0" ref="E24:K24">E25+E67+E96+E105</f>
        <v>0</v>
      </c>
      <c r="F24" s="229">
        <f>F27+F30+F44+F115</f>
        <v>955296</v>
      </c>
      <c r="G24" s="229">
        <f t="shared" si="0"/>
        <v>0</v>
      </c>
      <c r="H24" s="229">
        <f t="shared" si="0"/>
        <v>851346.9500000001</v>
      </c>
      <c r="I24" s="229">
        <f t="shared" si="0"/>
        <v>851346.9500000001</v>
      </c>
      <c r="J24" s="229">
        <f t="shared" si="0"/>
        <v>855816.1200000001</v>
      </c>
      <c r="K24" s="229">
        <f t="shared" si="0"/>
        <v>0</v>
      </c>
      <c r="L24" s="113">
        <f>L25+L61</f>
        <v>0</v>
      </c>
      <c r="M24" s="5"/>
      <c r="N24" s="5"/>
    </row>
    <row r="25" spans="1:14" ht="26.25" customHeight="1">
      <c r="A25" s="247" t="s">
        <v>206</v>
      </c>
      <c r="B25" s="46">
        <v>2000</v>
      </c>
      <c r="C25" s="166" t="s">
        <v>81</v>
      </c>
      <c r="D25" s="229">
        <f>D26+D31+D55+D58+D62+D66</f>
        <v>3415500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851346.9500000001</v>
      </c>
      <c r="I25" s="229">
        <f t="shared" si="1"/>
        <v>851346.9500000001</v>
      </c>
      <c r="J25" s="229">
        <f t="shared" si="1"/>
        <v>855816.1200000001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3200300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795998.8600000001</v>
      </c>
      <c r="I26" s="191">
        <f t="shared" si="2"/>
        <v>795998.8600000001</v>
      </c>
      <c r="J26" s="191">
        <f t="shared" si="2"/>
        <v>795998.8600000001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2657900</v>
      </c>
      <c r="E27" s="192">
        <f aca="true" t="shared" si="3" ref="E27:K27">E28+E29</f>
        <v>0</v>
      </c>
      <c r="F27" s="192">
        <v>703285</v>
      </c>
      <c r="G27" s="192">
        <f t="shared" si="3"/>
        <v>0</v>
      </c>
      <c r="H27" s="192">
        <f t="shared" si="3"/>
        <v>655546.29</v>
      </c>
      <c r="I27" s="192">
        <f t="shared" si="3"/>
        <v>655546.29</v>
      </c>
      <c r="J27" s="192">
        <f t="shared" si="3"/>
        <v>655546.29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2657900</v>
      </c>
      <c r="E28" s="194"/>
      <c r="F28" s="194">
        <v>0</v>
      </c>
      <c r="G28" s="194">
        <v>0</v>
      </c>
      <c r="H28" s="194">
        <v>655546.29</v>
      </c>
      <c r="I28" s="194">
        <v>655546.29</v>
      </c>
      <c r="J28" s="194">
        <v>655546.29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542400</v>
      </c>
      <c r="E30" s="196"/>
      <c r="F30" s="196">
        <v>151737</v>
      </c>
      <c r="G30" s="196">
        <v>0</v>
      </c>
      <c r="H30" s="196">
        <v>140452.57</v>
      </c>
      <c r="I30" s="196">
        <v>140452.57</v>
      </c>
      <c r="J30" s="196">
        <v>140452.57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215200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H32+H33+H34+H35+H42+H43+H44+H52</f>
        <v>55348.090000000004</v>
      </c>
      <c r="I31" s="191">
        <f>I32+I33+I34+I35+I42+I43+I44+I52</f>
        <v>55348.090000000004</v>
      </c>
      <c r="J31" s="191">
        <f t="shared" si="4"/>
        <v>59817.26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40000</v>
      </c>
      <c r="E32" s="196"/>
      <c r="F32" s="196">
        <v>0</v>
      </c>
      <c r="G32" s="196">
        <v>0</v>
      </c>
      <c r="H32" s="196">
        <v>2345</v>
      </c>
      <c r="I32" s="196">
        <v>2345</v>
      </c>
      <c r="J32" s="196">
        <v>6814.17</v>
      </c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20800</v>
      </c>
      <c r="E35" s="196"/>
      <c r="F35" s="196">
        <v>0</v>
      </c>
      <c r="G35" s="196">
        <v>0</v>
      </c>
      <c r="H35" s="196">
        <v>3611.86</v>
      </c>
      <c r="I35" s="196">
        <v>3611.86</v>
      </c>
      <c r="J35" s="196">
        <v>3611.86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154400</v>
      </c>
      <c r="E44" s="192">
        <f aca="true" t="shared" si="6" ref="E44:K44">E45+E46+E47+E48+E49</f>
        <v>0</v>
      </c>
      <c r="F44" s="192">
        <v>74783</v>
      </c>
      <c r="G44" s="192">
        <f t="shared" si="6"/>
        <v>0</v>
      </c>
      <c r="H44" s="192">
        <f t="shared" si="6"/>
        <v>49391.23</v>
      </c>
      <c r="I44" s="192">
        <f t="shared" si="6"/>
        <v>49391.23</v>
      </c>
      <c r="J44" s="192">
        <f t="shared" si="6"/>
        <v>49391.23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121200</v>
      </c>
      <c r="E45" s="194"/>
      <c r="F45" s="194">
        <v>0</v>
      </c>
      <c r="G45" s="194">
        <v>0</v>
      </c>
      <c r="H45" s="194">
        <v>41155.23</v>
      </c>
      <c r="I45" s="194">
        <v>41155.23</v>
      </c>
      <c r="J45" s="194">
        <v>41155.23</v>
      </c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3900</v>
      </c>
      <c r="E46" s="194"/>
      <c r="F46" s="194">
        <v>0</v>
      </c>
      <c r="G46" s="194">
        <v>0</v>
      </c>
      <c r="H46" s="194">
        <v>864.36</v>
      </c>
      <c r="I46" s="194">
        <v>864.36</v>
      </c>
      <c r="J46" s="194">
        <v>864.36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29300</v>
      </c>
      <c r="E47" s="194"/>
      <c r="F47" s="194">
        <v>0</v>
      </c>
      <c r="G47" s="194">
        <v>0</v>
      </c>
      <c r="H47" s="194">
        <v>7371.64</v>
      </c>
      <c r="I47" s="194">
        <v>7371.64</v>
      </c>
      <c r="J47" s="194">
        <v>7371.64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7.7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2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f aca="true" t="shared" si="15" ref="D65:L65">SUM(D66:D67,D72)</f>
        <v>0</v>
      </c>
      <c r="E65" s="211">
        <f t="shared" si="15"/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6" ref="E67:K67">E68+E91</f>
        <v>0</v>
      </c>
      <c r="F67" s="191">
        <f t="shared" si="16"/>
        <v>0</v>
      </c>
      <c r="G67" s="191">
        <f t="shared" si="16"/>
        <v>0</v>
      </c>
      <c r="H67" s="191">
        <f t="shared" si="16"/>
        <v>0</v>
      </c>
      <c r="I67" s="191">
        <f t="shared" si="16"/>
        <v>0</v>
      </c>
      <c r="J67" s="191">
        <f t="shared" si="16"/>
        <v>0</v>
      </c>
      <c r="K67" s="191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9">
        <v>0</v>
      </c>
      <c r="E69" s="199"/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9">
        <f>D71+D73</f>
        <v>0</v>
      </c>
      <c r="E70" s="199">
        <f aca="true" t="shared" si="18" ref="E70:K70">E71+E73</f>
        <v>0</v>
      </c>
      <c r="F70" s="199">
        <f t="shared" si="18"/>
        <v>0</v>
      </c>
      <c r="G70" s="199">
        <f t="shared" si="18"/>
        <v>0</v>
      </c>
      <c r="H70" s="199">
        <f t="shared" si="18"/>
        <v>0</v>
      </c>
      <c r="I70" s="199">
        <f t="shared" si="18"/>
        <v>0</v>
      </c>
      <c r="J70" s="199">
        <f t="shared" si="18"/>
        <v>0</v>
      </c>
      <c r="K70" s="199">
        <f t="shared" si="18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8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82"/>
      <c r="M80" s="5"/>
      <c r="N80" s="5"/>
    </row>
    <row r="81" spans="1:12" ht="13.5" customHeight="1" hidden="1" thickTop="1">
      <c r="A81" s="92" t="s">
        <v>103</v>
      </c>
      <c r="B81" s="39">
        <v>2142</v>
      </c>
      <c r="C81" s="39"/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111">
        <v>0</v>
      </c>
    </row>
    <row r="83" spans="1:12" ht="16.5" customHeight="1" hidden="1" thickBot="1">
      <c r="A83" s="92"/>
      <c r="B83" s="145"/>
      <c r="C83" s="145"/>
      <c r="D83" s="204">
        <v>0</v>
      </c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21.75" customHeight="1" hidden="1" thickTop="1">
      <c r="A84" s="92"/>
      <c r="B84" s="145"/>
      <c r="C84" s="145"/>
      <c r="D84" s="204">
        <v>0</v>
      </c>
      <c r="E84" s="209">
        <v>5</v>
      </c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/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2" ref="E91:K91">E92+E93+E94+E95</f>
        <v>0</v>
      </c>
      <c r="F91" s="205">
        <f t="shared" si="22"/>
        <v>0</v>
      </c>
      <c r="G91" s="205">
        <f t="shared" si="22"/>
        <v>0</v>
      </c>
      <c r="H91" s="205">
        <f t="shared" si="22"/>
        <v>0</v>
      </c>
      <c r="I91" s="205">
        <f t="shared" si="22"/>
        <v>0</v>
      </c>
      <c r="J91" s="205">
        <f t="shared" si="22"/>
        <v>0</v>
      </c>
      <c r="K91" s="205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/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7.25" customHeight="1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28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8.5" customHeight="1">
      <c r="A99" s="95" t="s">
        <v>208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v>0</v>
      </c>
      <c r="E106" s="222"/>
      <c r="F106" s="222">
        <v>0</v>
      </c>
      <c r="G106" s="222">
        <v>0</v>
      </c>
      <c r="H106" s="222">
        <v>0</v>
      </c>
      <c r="I106" s="222">
        <v>0</v>
      </c>
      <c r="J106" s="222">
        <v>0</v>
      </c>
      <c r="K106" s="22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03">
        <f aca="true" t="shared" si="27" ref="D107:D114">SUM(D108:D110)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" customHeight="1" hidden="1">
      <c r="A108" s="241"/>
      <c r="B108" s="174"/>
      <c r="C108" s="246"/>
      <c r="D108" s="203">
        <f t="shared" si="27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21" customHeight="1" hidden="1">
      <c r="A109" s="91"/>
      <c r="B109" s="142"/>
      <c r="C109" s="41"/>
      <c r="D109" s="203">
        <f t="shared" si="27"/>
        <v>0</v>
      </c>
      <c r="E109" s="214">
        <f aca="true" t="shared" si="28" ref="E109:K109">SUM(E110:E111)</f>
        <v>0</v>
      </c>
      <c r="F109" s="214">
        <f t="shared" si="28"/>
        <v>0</v>
      </c>
      <c r="G109" s="214">
        <f t="shared" si="28"/>
        <v>0</v>
      </c>
      <c r="H109" s="214">
        <f t="shared" si="28"/>
        <v>0</v>
      </c>
      <c r="I109" s="214">
        <f t="shared" si="28"/>
        <v>0</v>
      </c>
      <c r="J109" s="214">
        <f t="shared" si="28"/>
        <v>0</v>
      </c>
      <c r="K109" s="214">
        <f t="shared" si="28"/>
        <v>0</v>
      </c>
      <c r="L109" s="17"/>
      <c r="M109" s="18"/>
      <c r="N109" s="18"/>
    </row>
    <row r="110" spans="1:14" s="14" customFormat="1" ht="21.75" customHeight="1" hidden="1">
      <c r="A110" s="32"/>
      <c r="B110" s="141"/>
      <c r="C110" s="174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8" customHeight="1" hidden="1">
      <c r="A111" s="30"/>
      <c r="B111" s="141"/>
      <c r="C111" s="141"/>
      <c r="D111" s="203">
        <f t="shared" si="27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21.7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2" customHeight="1" hidden="1" thickBot="1">
      <c r="A113" s="147"/>
      <c r="B113" s="41"/>
      <c r="C113" s="141"/>
      <c r="D113" s="203">
        <f t="shared" si="27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25491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7.2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90" t="s">
        <v>168</v>
      </c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11" ht="12.75" customHeight="1">
      <c r="A120" s="190"/>
      <c r="D120" s="162"/>
      <c r="E120" s="162"/>
      <c r="F120" s="162"/>
      <c r="G120" s="162"/>
      <c r="H120" s="162"/>
      <c r="I120" s="162"/>
      <c r="J120" s="162"/>
      <c r="K120" s="162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J125:M125"/>
    <mergeCell ref="A15:I15"/>
    <mergeCell ref="K21:K22"/>
    <mergeCell ref="C21:C22"/>
    <mergeCell ref="J122:M122"/>
    <mergeCell ref="L21:L22"/>
    <mergeCell ref="J21:J22"/>
    <mergeCell ref="G21:G22"/>
    <mergeCell ref="G125:I125"/>
    <mergeCell ref="B122:C122"/>
    <mergeCell ref="A12:I12"/>
    <mergeCell ref="A16:I16"/>
    <mergeCell ref="A21:A22"/>
    <mergeCell ref="E21:E22"/>
    <mergeCell ref="D21:D22"/>
    <mergeCell ref="F21:F22"/>
    <mergeCell ref="H21:H22"/>
    <mergeCell ref="I21:I22"/>
    <mergeCell ref="B21:B22"/>
    <mergeCell ref="M1:N1"/>
    <mergeCell ref="I2:L4"/>
    <mergeCell ref="A3:D4"/>
    <mergeCell ref="A7:K7"/>
    <mergeCell ref="B125:C125"/>
    <mergeCell ref="A11:I11"/>
    <mergeCell ref="I1:K1"/>
    <mergeCell ref="A6:K6"/>
    <mergeCell ref="A10:I10"/>
    <mergeCell ref="B8:H8"/>
    <mergeCell ref="G122:I122"/>
    <mergeCell ref="A14:I14"/>
    <mergeCell ref="A17:D17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35">
      <selection activeCell="A127" sqref="A127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283</v>
      </c>
      <c r="J2" s="324"/>
      <c r="K2" s="324"/>
      <c r="L2" s="324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12.75">
      <c r="A4" s="5"/>
      <c r="B4" s="5"/>
      <c r="C4" s="5"/>
      <c r="D4" s="5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275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24" ht="43.5" customHeight="1">
      <c r="A17" s="326" t="s">
        <v>255</v>
      </c>
      <c r="B17" s="326"/>
      <c r="C17" s="326"/>
      <c r="D17" s="326"/>
      <c r="E17" s="300"/>
      <c r="F17" s="306" t="s">
        <v>269</v>
      </c>
      <c r="G17" s="306"/>
      <c r="H17" s="306"/>
      <c r="I17" s="306"/>
      <c r="J17" s="306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83300</v>
      </c>
      <c r="E24" s="229">
        <f aca="true" t="shared" si="0" ref="E24:K24">E25+E67+E96+E105</f>
        <v>0</v>
      </c>
      <c r="F24" s="229">
        <f>F27+F30+F33+F34+F44+F54+F62+F115</f>
        <v>56110</v>
      </c>
      <c r="G24" s="229">
        <f t="shared" si="0"/>
        <v>0</v>
      </c>
      <c r="H24" s="229">
        <f t="shared" si="0"/>
        <v>38010</v>
      </c>
      <c r="I24" s="229">
        <f t="shared" si="0"/>
        <v>34390</v>
      </c>
      <c r="J24" s="229">
        <f t="shared" si="0"/>
        <v>38010</v>
      </c>
      <c r="K24" s="229">
        <f t="shared" si="0"/>
        <v>3620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229">
        <f>D26+D31+D55+D58+D62+D66</f>
        <v>83300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38010</v>
      </c>
      <c r="I25" s="229">
        <f t="shared" si="1"/>
        <v>34390</v>
      </c>
      <c r="J25" s="229">
        <f t="shared" si="1"/>
        <v>38010</v>
      </c>
      <c r="K25" s="229">
        <f t="shared" si="1"/>
        <v>3620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6" ref="E52:K52">E53+E54</f>
        <v>0</v>
      </c>
      <c r="F52" s="196">
        <f t="shared" si="6"/>
        <v>0</v>
      </c>
      <c r="G52" s="196">
        <f t="shared" si="6"/>
        <v>0</v>
      </c>
      <c r="H52" s="196">
        <f t="shared" si="6"/>
        <v>0</v>
      </c>
      <c r="I52" s="196">
        <f t="shared" si="6"/>
        <v>0</v>
      </c>
      <c r="J52" s="196">
        <f t="shared" si="6"/>
        <v>0</v>
      </c>
      <c r="K52" s="196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200">
        <v>0</v>
      </c>
      <c r="E54" s="200"/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7" ref="E55:K55">E56+E57</f>
        <v>0</v>
      </c>
      <c r="F55" s="201">
        <f t="shared" si="7"/>
        <v>0</v>
      </c>
      <c r="G55" s="201">
        <f t="shared" si="7"/>
        <v>0</v>
      </c>
      <c r="H55" s="201">
        <f t="shared" si="7"/>
        <v>0</v>
      </c>
      <c r="I55" s="201">
        <f t="shared" si="7"/>
        <v>0</v>
      </c>
      <c r="J55" s="201">
        <f t="shared" si="7"/>
        <v>0</v>
      </c>
      <c r="K55" s="201">
        <f t="shared" si="7"/>
        <v>0</v>
      </c>
      <c r="L55" s="116">
        <v>0</v>
      </c>
      <c r="M55" s="5"/>
      <c r="N55" s="5"/>
    </row>
    <row r="56" spans="1:14" s="14" customFormat="1" ht="19.5" customHeight="1">
      <c r="A56" s="176" t="s">
        <v>193</v>
      </c>
      <c r="B56" s="167">
        <v>2410</v>
      </c>
      <c r="C56" s="167">
        <v>260</v>
      </c>
      <c r="D56" s="196">
        <f aca="true" t="shared" si="8" ref="D56:K56">D59</f>
        <v>0</v>
      </c>
      <c r="E56" s="196">
        <f t="shared" si="8"/>
        <v>0</v>
      </c>
      <c r="F56" s="196">
        <v>0</v>
      </c>
      <c r="G56" s="196">
        <f t="shared" si="8"/>
        <v>0</v>
      </c>
      <c r="H56" s="196">
        <f t="shared" si="8"/>
        <v>0</v>
      </c>
      <c r="I56" s="196">
        <f t="shared" si="8"/>
        <v>0</v>
      </c>
      <c r="J56" s="196">
        <f t="shared" si="8"/>
        <v>0</v>
      </c>
      <c r="K56" s="196">
        <f t="shared" si="8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6">
        <v>0</v>
      </c>
      <c r="M58" s="13"/>
      <c r="N58" s="13"/>
    </row>
    <row r="59" spans="1:14" s="14" customFormat="1" ht="29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/>
      <c r="G59" s="192">
        <f>SUM(G60:G62)</f>
        <v>0</v>
      </c>
      <c r="H59" s="192">
        <v>0</v>
      </c>
      <c r="I59" s="192">
        <v>0</v>
      </c>
      <c r="J59" s="192">
        <v>0</v>
      </c>
      <c r="K59" s="192"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83300</v>
      </c>
      <c r="E62" s="201">
        <f aca="true" t="shared" si="10" ref="E62:K62">E63+E64+E65</f>
        <v>0</v>
      </c>
      <c r="F62" s="201">
        <v>56110</v>
      </c>
      <c r="G62" s="201">
        <f t="shared" si="10"/>
        <v>0</v>
      </c>
      <c r="H62" s="201">
        <f t="shared" si="10"/>
        <v>38010</v>
      </c>
      <c r="I62" s="201">
        <f t="shared" si="10"/>
        <v>34390</v>
      </c>
      <c r="J62" s="201">
        <f t="shared" si="10"/>
        <v>38010</v>
      </c>
      <c r="K62" s="201">
        <f t="shared" si="10"/>
        <v>3620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1" ref="E64:L64">SUM(E65,E77,E78)</f>
        <v>0</v>
      </c>
      <c r="F64" s="221">
        <f t="shared" si="11"/>
        <v>0</v>
      </c>
      <c r="G64" s="221">
        <f t="shared" si="11"/>
        <v>0</v>
      </c>
      <c r="H64" s="221">
        <v>0</v>
      </c>
      <c r="I64" s="221">
        <v>0</v>
      </c>
      <c r="J64" s="221">
        <v>0</v>
      </c>
      <c r="K64" s="221">
        <f>H64-I64</f>
        <v>0</v>
      </c>
      <c r="L64" s="118">
        <f t="shared" si="11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83300</v>
      </c>
      <c r="E65" s="221">
        <f aca="true" t="shared" si="12" ref="E65:L65">SUM(E66:E67,E72)</f>
        <v>0</v>
      </c>
      <c r="F65" s="221">
        <f t="shared" si="12"/>
        <v>0</v>
      </c>
      <c r="G65" s="221">
        <f t="shared" si="12"/>
        <v>0</v>
      </c>
      <c r="H65" s="221">
        <v>38010</v>
      </c>
      <c r="I65" s="221">
        <v>34390</v>
      </c>
      <c r="J65" s="221">
        <v>38010</v>
      </c>
      <c r="K65" s="221">
        <f>H65-I65</f>
        <v>3620</v>
      </c>
      <c r="L65" s="118">
        <f t="shared" si="12"/>
        <v>0</v>
      </c>
      <c r="M65" s="18"/>
      <c r="N65" s="18"/>
    </row>
    <row r="66" spans="1:14" s="14" customFormat="1" ht="18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3" ref="E67:K67">SUM(E68:E70)</f>
        <v>0</v>
      </c>
      <c r="F67" s="191">
        <f t="shared" si="13"/>
        <v>0</v>
      </c>
      <c r="G67" s="191">
        <f t="shared" si="13"/>
        <v>0</v>
      </c>
      <c r="H67" s="191">
        <f t="shared" si="13"/>
        <v>0</v>
      </c>
      <c r="I67" s="191">
        <f t="shared" si="13"/>
        <v>0</v>
      </c>
      <c r="J67" s="191">
        <f t="shared" si="13"/>
        <v>0</v>
      </c>
      <c r="K67" s="191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28.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7.2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7.2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1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9">
        <v>0</v>
      </c>
      <c r="E90" s="199"/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8"/>
      <c r="M93" s="18"/>
      <c r="N93" s="18"/>
    </row>
    <row r="94" spans="1:14" s="20" customFormat="1" ht="30" customHeight="1">
      <c r="A94" s="182" t="s">
        <v>205</v>
      </c>
      <c r="B94" s="167">
        <v>3230</v>
      </c>
      <c r="C94" s="167">
        <v>550</v>
      </c>
      <c r="D94" s="211">
        <f aca="true" t="shared" si="20" ref="D94:K94">SUM(D96,D105)</f>
        <v>0</v>
      </c>
      <c r="E94" s="211">
        <f t="shared" si="20"/>
        <v>0</v>
      </c>
      <c r="F94" s="211">
        <f t="shared" si="20"/>
        <v>0</v>
      </c>
      <c r="G94" s="211">
        <f t="shared" si="20"/>
        <v>0</v>
      </c>
      <c r="H94" s="211">
        <f t="shared" si="20"/>
        <v>0</v>
      </c>
      <c r="I94" s="211">
        <f t="shared" si="20"/>
        <v>0</v>
      </c>
      <c r="J94" s="211">
        <f t="shared" si="20"/>
        <v>0</v>
      </c>
      <c r="K94" s="211">
        <f t="shared" si="20"/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1" ref="E96:K96">E97</f>
        <v>0</v>
      </c>
      <c r="F96" s="205">
        <f t="shared" si="21"/>
        <v>0</v>
      </c>
      <c r="G96" s="205">
        <f t="shared" si="21"/>
        <v>0</v>
      </c>
      <c r="H96" s="205">
        <f t="shared" si="21"/>
        <v>0</v>
      </c>
      <c r="I96" s="205">
        <f t="shared" si="21"/>
        <v>0</v>
      </c>
      <c r="J96" s="205">
        <f t="shared" si="21"/>
        <v>0</v>
      </c>
      <c r="K96" s="205">
        <f t="shared" si="21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2" ref="E97:K97">E98+E99+E100</f>
        <v>0</v>
      </c>
      <c r="F97" s="196">
        <f t="shared" si="22"/>
        <v>0</v>
      </c>
      <c r="G97" s="196">
        <f t="shared" si="22"/>
        <v>0</v>
      </c>
      <c r="H97" s="196">
        <f t="shared" si="22"/>
        <v>0</v>
      </c>
      <c r="I97" s="196">
        <f t="shared" si="22"/>
        <v>0</v>
      </c>
      <c r="J97" s="196">
        <f t="shared" si="22"/>
        <v>0</v>
      </c>
      <c r="K97" s="196">
        <f t="shared" si="22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62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3" ref="E105:K105">E106</f>
        <v>0</v>
      </c>
      <c r="F105" s="191">
        <f t="shared" si="23"/>
        <v>0</v>
      </c>
      <c r="G105" s="191">
        <f t="shared" si="23"/>
        <v>0</v>
      </c>
      <c r="H105" s="191">
        <f t="shared" si="23"/>
        <v>0</v>
      </c>
      <c r="I105" s="191">
        <f t="shared" si="23"/>
        <v>0</v>
      </c>
      <c r="J105" s="191">
        <f t="shared" si="23"/>
        <v>0</v>
      </c>
      <c r="K105" s="191">
        <f t="shared" si="23"/>
        <v>0</v>
      </c>
      <c r="L105" s="124">
        <v>0</v>
      </c>
      <c r="M105" s="13"/>
      <c r="N105" s="13"/>
    </row>
    <row r="106" spans="1:14" ht="15" customHeight="1">
      <c r="A106" s="146" t="s">
        <v>68</v>
      </c>
      <c r="B106" s="41">
        <v>4210</v>
      </c>
      <c r="C106" s="41">
        <v>630</v>
      </c>
      <c r="D106" s="192">
        <f aca="true" t="shared" si="24" ref="D106:D114">SUM(D107:D109)</f>
        <v>0</v>
      </c>
      <c r="E106" s="277"/>
      <c r="F106" s="277">
        <v>0</v>
      </c>
      <c r="G106" s="277">
        <v>0</v>
      </c>
      <c r="H106" s="277">
        <v>0</v>
      </c>
      <c r="I106" s="277">
        <v>0</v>
      </c>
      <c r="J106" s="277">
        <v>0</v>
      </c>
      <c r="K106" s="277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24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0.25" customHeight="1" hidden="1">
      <c r="A108" s="241"/>
      <c r="B108" s="174"/>
      <c r="C108" s="246"/>
      <c r="D108" s="203">
        <f t="shared" si="24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8.25" customHeight="1" hidden="1">
      <c r="A109" s="91"/>
      <c r="B109" s="142"/>
      <c r="C109" s="41"/>
      <c r="D109" s="203">
        <f t="shared" si="24"/>
        <v>0</v>
      </c>
      <c r="E109" s="214">
        <f aca="true" t="shared" si="25" ref="E109:K109">SUM(E110:E111)</f>
        <v>0</v>
      </c>
      <c r="F109" s="214">
        <f t="shared" si="25"/>
        <v>0</v>
      </c>
      <c r="G109" s="214">
        <f t="shared" si="25"/>
        <v>0</v>
      </c>
      <c r="H109" s="214">
        <f t="shared" si="25"/>
        <v>0</v>
      </c>
      <c r="I109" s="214">
        <f t="shared" si="25"/>
        <v>0</v>
      </c>
      <c r="J109" s="214">
        <f t="shared" si="25"/>
        <v>0</v>
      </c>
      <c r="K109" s="214">
        <f t="shared" si="25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4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5" customHeight="1" hidden="1">
      <c r="A111" s="30"/>
      <c r="B111" s="141"/>
      <c r="C111" s="141"/>
      <c r="D111" s="203">
        <f t="shared" si="24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0.5" customHeight="1" hidden="1">
      <c r="A112" s="34"/>
      <c r="B112" s="25"/>
      <c r="C112" s="141"/>
      <c r="D112" s="203">
        <f t="shared" si="24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1.25" customHeight="1" hidden="1" thickBot="1">
      <c r="A113" s="147"/>
      <c r="B113" s="41"/>
      <c r="C113" s="141"/>
      <c r="D113" s="203">
        <f t="shared" si="24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223">
        <f t="shared" si="24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220"/>
      <c r="E117" s="220"/>
      <c r="F117" s="220"/>
      <c r="G117" s="220"/>
      <c r="H117" s="220"/>
      <c r="I117" s="220"/>
      <c r="J117" s="220"/>
      <c r="K117" s="220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1">
    <mergeCell ref="A21:A22"/>
    <mergeCell ref="C21:C22"/>
    <mergeCell ref="B122:C122"/>
    <mergeCell ref="B21:B22"/>
    <mergeCell ref="F17:J17"/>
    <mergeCell ref="F21:F22"/>
    <mergeCell ref="A14:I14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17:D17"/>
    <mergeCell ref="A12:I12"/>
    <mergeCell ref="I1:K1"/>
    <mergeCell ref="A7:K7"/>
    <mergeCell ref="B8:H8"/>
    <mergeCell ref="A10:I10"/>
    <mergeCell ref="A15:I15"/>
    <mergeCell ref="I2:L4"/>
    <mergeCell ref="J21:J22"/>
    <mergeCell ref="A6:K6"/>
    <mergeCell ref="H21:H22"/>
    <mergeCell ref="A11:I11"/>
    <mergeCell ref="I21:I22"/>
    <mergeCell ref="G21:G22"/>
    <mergeCell ref="A16:I16"/>
    <mergeCell ref="L21:L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4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10" width="18.37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323"/>
      <c r="M1" s="323"/>
    </row>
    <row r="2" spans="8:15" ht="12.75" customHeight="1">
      <c r="H2" s="8"/>
      <c r="I2" s="324" t="s">
        <v>283</v>
      </c>
      <c r="J2" s="324"/>
      <c r="K2" s="324"/>
      <c r="L2" s="324"/>
      <c r="M2" s="8"/>
      <c r="N2" s="3"/>
      <c r="O2" s="3"/>
    </row>
    <row r="3" spans="7:15" ht="12.75">
      <c r="G3" s="8"/>
      <c r="H3" s="8"/>
      <c r="I3" s="324"/>
      <c r="J3" s="324"/>
      <c r="K3" s="324"/>
      <c r="L3" s="324"/>
      <c r="M3" s="8"/>
      <c r="N3" s="3"/>
      <c r="O3" s="3"/>
    </row>
    <row r="4" spans="7:13" ht="27" customHeight="1">
      <c r="G4" s="8"/>
      <c r="H4" s="8"/>
      <c r="I4" s="324"/>
      <c r="J4" s="324"/>
      <c r="K4" s="324"/>
      <c r="L4" s="324"/>
      <c r="M4" s="8"/>
    </row>
    <row r="5" spans="1:13" ht="14.25" customHeight="1">
      <c r="A5" s="325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M5" s="8"/>
    </row>
    <row r="6" spans="1:11" ht="15.75">
      <c r="A6" s="320" t="s">
        <v>171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11" ht="15.75">
      <c r="B7" s="319" t="s">
        <v>277</v>
      </c>
      <c r="C7" s="319"/>
      <c r="D7" s="319"/>
      <c r="E7" s="319"/>
      <c r="F7" s="319"/>
      <c r="G7" s="319"/>
      <c r="H7" s="319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162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7" ht="42.75" customHeight="1">
      <c r="A17" s="326" t="s">
        <v>255</v>
      </c>
      <c r="B17" s="326"/>
      <c r="C17" s="326"/>
      <c r="D17" s="326"/>
      <c r="E17" s="300"/>
      <c r="F17" s="330" t="s">
        <v>270</v>
      </c>
      <c r="G17" s="330"/>
      <c r="H17" s="330"/>
      <c r="I17" s="330"/>
      <c r="J17" s="3"/>
      <c r="K17" s="3"/>
      <c r="M17" s="5"/>
      <c r="N17" s="3"/>
      <c r="O17" s="3"/>
      <c r="P17" s="3"/>
      <c r="Q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1003300</v>
      </c>
      <c r="E24" s="191">
        <f aca="true" t="shared" si="0" ref="E24:K24">E25+E66+E95+E104</f>
        <v>0</v>
      </c>
      <c r="F24" s="191">
        <f>F27+F30+F33+F34+F44+F61+F114+F53</f>
        <v>255892</v>
      </c>
      <c r="G24" s="191">
        <f t="shared" si="0"/>
        <v>0</v>
      </c>
      <c r="H24" s="191">
        <f t="shared" si="0"/>
        <v>204916.61000000002</v>
      </c>
      <c r="I24" s="191">
        <f t="shared" si="0"/>
        <v>204916.61000000002</v>
      </c>
      <c r="J24" s="191">
        <f t="shared" si="0"/>
        <v>204916.61000000002</v>
      </c>
      <c r="K24" s="191">
        <f t="shared" si="0"/>
        <v>0</v>
      </c>
      <c r="L24" s="113">
        <f>L25+L60</f>
        <v>0</v>
      </c>
      <c r="M24" s="5"/>
      <c r="N24" s="5"/>
    </row>
    <row r="25" spans="1:14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1003300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204916.61000000002</v>
      </c>
      <c r="I25" s="191">
        <f t="shared" si="1"/>
        <v>204916.61000000002</v>
      </c>
      <c r="J25" s="191">
        <f t="shared" si="1"/>
        <v>204916.61000000002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909800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167091.44</v>
      </c>
      <c r="I26" s="191">
        <f t="shared" si="2"/>
        <v>167091.44</v>
      </c>
      <c r="J26" s="191">
        <f t="shared" si="2"/>
        <v>167091.44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752600</v>
      </c>
      <c r="E27" s="192">
        <f aca="true" t="shared" si="3" ref="E27:K27">E28+E29</f>
        <v>0</v>
      </c>
      <c r="F27" s="192">
        <v>168991</v>
      </c>
      <c r="G27" s="192">
        <f t="shared" si="3"/>
        <v>0</v>
      </c>
      <c r="H27" s="192">
        <f t="shared" si="3"/>
        <v>136469.76</v>
      </c>
      <c r="I27" s="192">
        <f t="shared" si="3"/>
        <v>136469.76</v>
      </c>
      <c r="J27" s="192">
        <f t="shared" si="3"/>
        <v>136469.76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752600</v>
      </c>
      <c r="E28" s="194"/>
      <c r="F28" s="194">
        <v>0</v>
      </c>
      <c r="G28" s="194">
        <v>0</v>
      </c>
      <c r="H28" s="194">
        <v>136469.76</v>
      </c>
      <c r="I28" s="194">
        <v>136469.76</v>
      </c>
      <c r="J28" s="194">
        <v>136469.76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157200</v>
      </c>
      <c r="E30" s="196"/>
      <c r="F30" s="196">
        <v>36400</v>
      </c>
      <c r="G30" s="196">
        <v>0</v>
      </c>
      <c r="H30" s="196">
        <v>30621.68</v>
      </c>
      <c r="I30" s="194">
        <v>30621.68</v>
      </c>
      <c r="J30" s="196">
        <v>30621.68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93500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37825.170000000006</v>
      </c>
      <c r="I31" s="191">
        <f t="shared" si="4"/>
        <v>37825.170000000006</v>
      </c>
      <c r="J31" s="191">
        <f t="shared" si="4"/>
        <v>37825.170000000006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3400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2600</v>
      </c>
      <c r="E35" s="196"/>
      <c r="F35" s="196">
        <v>0</v>
      </c>
      <c r="G35" s="196">
        <v>0</v>
      </c>
      <c r="H35" s="196">
        <v>503.69</v>
      </c>
      <c r="I35" s="196">
        <v>503.69</v>
      </c>
      <c r="J35" s="196">
        <v>503.69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87500</v>
      </c>
      <c r="E44" s="196">
        <f aca="true" t="shared" si="6" ref="E44:K44">E45+E46+E47+E48+E49</f>
        <v>0</v>
      </c>
      <c r="F44" s="196">
        <v>48983</v>
      </c>
      <c r="G44" s="196">
        <f t="shared" si="6"/>
        <v>0</v>
      </c>
      <c r="H44" s="196">
        <f t="shared" si="6"/>
        <v>37321.48</v>
      </c>
      <c r="I44" s="196">
        <f t="shared" si="6"/>
        <v>37321.48</v>
      </c>
      <c r="J44" s="196">
        <f t="shared" si="6"/>
        <v>37321.48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69600</v>
      </c>
      <c r="E45" s="200"/>
      <c r="F45" s="200">
        <v>0</v>
      </c>
      <c r="G45" s="200">
        <v>0</v>
      </c>
      <c r="H45" s="200">
        <v>32562.51</v>
      </c>
      <c r="I45" s="200">
        <v>32562.51</v>
      </c>
      <c r="J45" s="200">
        <v>32562.51</v>
      </c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1500</v>
      </c>
      <c r="E46" s="200"/>
      <c r="F46" s="200">
        <v>0</v>
      </c>
      <c r="G46" s="200">
        <v>0</v>
      </c>
      <c r="H46" s="200">
        <v>684.64</v>
      </c>
      <c r="I46" s="200">
        <v>684.64</v>
      </c>
      <c r="J46" s="200">
        <v>684.64</v>
      </c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16400</v>
      </c>
      <c r="E47" s="200"/>
      <c r="F47" s="200">
        <v>0</v>
      </c>
      <c r="G47" s="200">
        <v>0</v>
      </c>
      <c r="H47" s="200">
        <v>4074.33</v>
      </c>
      <c r="I47" s="200">
        <v>4074.33</v>
      </c>
      <c r="J47" s="200">
        <v>4074.33</v>
      </c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ht="18.75" customHeight="1">
      <c r="A50" s="101" t="s">
        <v>279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f>600000-600000</f>
        <v>0</v>
      </c>
      <c r="E53" s="200"/>
      <c r="F53" s="200">
        <f>600000-600000</f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1.5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/>
      <c r="G58" s="192">
        <f t="shared" si="11"/>
        <v>0</v>
      </c>
      <c r="H58" s="192"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>H60-I60</f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L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200">
        <f t="shared" si="12"/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>H62-I62</f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>SUM(E64,E75,E76)</f>
        <v>0</v>
      </c>
      <c r="F63" s="211">
        <v>0</v>
      </c>
      <c r="G63" s="211">
        <f>SUM(G64,G75,G76)</f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>SUM(L64,L75,L76)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v>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0</v>
      </c>
      <c r="I64" s="211">
        <v>0</v>
      </c>
      <c r="J64" s="211">
        <v>0</v>
      </c>
      <c r="K64" s="196">
        <f>H64-I64</f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390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  <c r="N70" s="13"/>
    </row>
    <row r="71" spans="1:14" ht="13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4.2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4.2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5.7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  <c r="N78" s="5"/>
    </row>
    <row r="79" spans="1:12" ht="1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4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8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9.5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05">
        <f aca="true" t="shared" si="20" ref="D89:L89">SUM(D92,D108)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15.75" customHeight="1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  <c r="N90" s="18"/>
    </row>
    <row r="91" spans="1:14" s="1" customFormat="1" ht="27.7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  <c r="N91" s="18"/>
    </row>
    <row r="92" spans="1:14" s="20" customFormat="1" ht="28.5">
      <c r="A92" s="182" t="s">
        <v>75</v>
      </c>
      <c r="B92" s="167">
        <v>3220</v>
      </c>
      <c r="C92" s="167">
        <v>540</v>
      </c>
      <c r="D92" s="221">
        <f aca="true" t="shared" si="23" ref="D92:K92">SUM(D94,D104)</f>
        <v>0</v>
      </c>
      <c r="E92" s="221">
        <f t="shared" si="23"/>
        <v>0</v>
      </c>
      <c r="F92" s="221">
        <f t="shared" si="23"/>
        <v>0</v>
      </c>
      <c r="G92" s="221">
        <f t="shared" si="23"/>
        <v>0</v>
      </c>
      <c r="H92" s="221">
        <f t="shared" si="23"/>
        <v>0</v>
      </c>
      <c r="I92" s="221">
        <f t="shared" si="23"/>
        <v>0</v>
      </c>
      <c r="J92" s="221">
        <f t="shared" si="23"/>
        <v>0</v>
      </c>
      <c r="K92" s="221">
        <f t="shared" si="23"/>
        <v>0</v>
      </c>
      <c r="L92" s="111">
        <v>0</v>
      </c>
      <c r="M92" s="19"/>
      <c r="N92" s="19"/>
    </row>
    <row r="93" spans="1:14" s="20" customFormat="1" ht="28.5">
      <c r="A93" s="182" t="s">
        <v>205</v>
      </c>
      <c r="B93" s="167">
        <v>3230</v>
      </c>
      <c r="C93" s="167">
        <v>550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/>
      <c r="M93" s="19"/>
      <c r="N93" s="19"/>
    </row>
    <row r="94" spans="1:14" s="14" customFormat="1" ht="15">
      <c r="A94" s="182" t="s">
        <v>108</v>
      </c>
      <c r="B94" s="167">
        <v>3240</v>
      </c>
      <c r="C94" s="167">
        <v>560</v>
      </c>
      <c r="D94" s="206">
        <f aca="true" t="shared" si="24" ref="D94:K94">SUM(D95:D97)</f>
        <v>0</v>
      </c>
      <c r="E94" s="206">
        <f t="shared" si="24"/>
        <v>0</v>
      </c>
      <c r="F94" s="206">
        <f t="shared" si="24"/>
        <v>0</v>
      </c>
      <c r="G94" s="206">
        <f t="shared" si="24"/>
        <v>0</v>
      </c>
      <c r="H94" s="206">
        <f t="shared" si="24"/>
        <v>0</v>
      </c>
      <c r="I94" s="206">
        <f t="shared" si="24"/>
        <v>0</v>
      </c>
      <c r="J94" s="206">
        <f t="shared" si="24"/>
        <v>0</v>
      </c>
      <c r="K94" s="206">
        <f t="shared" si="24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20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7" ref="D103:K103">SUM(D104:D106)</f>
        <v>0</v>
      </c>
      <c r="E103" s="203">
        <f t="shared" si="27"/>
        <v>0</v>
      </c>
      <c r="F103" s="203">
        <f t="shared" si="27"/>
        <v>0</v>
      </c>
      <c r="G103" s="203">
        <f t="shared" si="27"/>
        <v>0</v>
      </c>
      <c r="H103" s="203">
        <f t="shared" si="27"/>
        <v>0</v>
      </c>
      <c r="I103" s="203">
        <f t="shared" si="27"/>
        <v>0</v>
      </c>
      <c r="J103" s="203">
        <f t="shared" si="27"/>
        <v>0</v>
      </c>
      <c r="K103" s="203">
        <f t="shared" si="27"/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0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24">
        <v>0</v>
      </c>
      <c r="M104" s="13"/>
      <c r="N104" s="13"/>
    </row>
    <row r="105" spans="1:14" ht="14.25" customHeight="1">
      <c r="A105" s="146" t="s">
        <v>68</v>
      </c>
      <c r="B105" s="41">
        <v>4210</v>
      </c>
      <c r="C105" s="41">
        <v>630</v>
      </c>
      <c r="D105" s="222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8.7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41"/>
      <c r="D108" s="214">
        <f aca="true" t="shared" si="29" ref="D108:K108">SUM(D109:D110)</f>
        <v>0</v>
      </c>
      <c r="E108" s="214">
        <f t="shared" si="29"/>
        <v>0</v>
      </c>
      <c r="F108" s="214">
        <f t="shared" si="29"/>
        <v>0</v>
      </c>
      <c r="G108" s="214">
        <f t="shared" si="29"/>
        <v>0</v>
      </c>
      <c r="H108" s="214">
        <f t="shared" si="29"/>
        <v>0</v>
      </c>
      <c r="I108" s="214">
        <f t="shared" si="29"/>
        <v>0</v>
      </c>
      <c r="J108" s="214">
        <f t="shared" si="29"/>
        <v>0</v>
      </c>
      <c r="K108" s="214">
        <f t="shared" si="29"/>
        <v>0</v>
      </c>
      <c r="L108" s="17"/>
      <c r="M108" s="18"/>
      <c r="N108" s="18"/>
    </row>
    <row r="109" spans="1:14" s="14" customFormat="1" ht="23.2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20.2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4.7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21.75" customHeight="1" hidden="1" thickBot="1">
      <c r="A112" s="147"/>
      <c r="B112" s="41"/>
      <c r="C112" s="141"/>
      <c r="D112" s="219">
        <v>0</v>
      </c>
      <c r="E112" s="219"/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3.5" customHeight="1" hidden="1">
      <c r="A113" s="147"/>
      <c r="B113" s="41"/>
      <c r="C113" s="25"/>
      <c r="D113" s="220"/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>
        <v>570768</v>
      </c>
      <c r="F114" s="231">
        <v>1518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13">
        <v>0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11" t="s">
        <v>71</v>
      </c>
      <c r="C121" s="311"/>
      <c r="D121" s="49"/>
      <c r="E121" s="49"/>
      <c r="F121" s="49"/>
      <c r="G121" s="311" t="s">
        <v>173</v>
      </c>
      <c r="H121" s="311"/>
      <c r="I121" s="311"/>
      <c r="J121" s="312"/>
      <c r="K121" s="312"/>
      <c r="L121" s="312"/>
      <c r="M121" s="31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11" t="s">
        <v>71</v>
      </c>
      <c r="C124" s="311"/>
      <c r="D124" s="49"/>
      <c r="E124" s="49"/>
      <c r="F124" s="49"/>
      <c r="G124" s="311" t="s">
        <v>174</v>
      </c>
      <c r="H124" s="311"/>
      <c r="I124" s="311"/>
      <c r="J124" s="312"/>
      <c r="K124" s="312"/>
      <c r="L124" s="312"/>
      <c r="M124" s="312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G124:I124"/>
    <mergeCell ref="A6:K6"/>
    <mergeCell ref="G21:G22"/>
    <mergeCell ref="J121:M121"/>
    <mergeCell ref="B7:H7"/>
    <mergeCell ref="A15:I15"/>
    <mergeCell ref="B124:C124"/>
    <mergeCell ref="J124:M124"/>
    <mergeCell ref="A16:I16"/>
    <mergeCell ref="A14:I14"/>
    <mergeCell ref="B121:C121"/>
    <mergeCell ref="B21:B22"/>
    <mergeCell ref="F21:F22"/>
    <mergeCell ref="A5:K5"/>
    <mergeCell ref="A12:I12"/>
    <mergeCell ref="A10:I10"/>
    <mergeCell ref="C21:C22"/>
    <mergeCell ref="D21:D22"/>
    <mergeCell ref="G121:I121"/>
    <mergeCell ref="A11:I11"/>
    <mergeCell ref="I1:K1"/>
    <mergeCell ref="L21:L22"/>
    <mergeCell ref="E21:E22"/>
    <mergeCell ref="L1:M1"/>
    <mergeCell ref="I2:L4"/>
    <mergeCell ref="I21:I22"/>
    <mergeCell ref="K21:K22"/>
    <mergeCell ref="J21:J22"/>
    <mergeCell ref="H21:H22"/>
    <mergeCell ref="A17:D17"/>
    <mergeCell ref="F17:I17"/>
    <mergeCell ref="A21:A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0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323"/>
      <c r="M1" s="323"/>
    </row>
    <row r="2" spans="8:15" ht="12.75" customHeight="1">
      <c r="H2" s="8"/>
      <c r="I2" s="324" t="s">
        <v>284</v>
      </c>
      <c r="J2" s="324"/>
      <c r="K2" s="324"/>
      <c r="L2" s="324"/>
      <c r="M2" s="8"/>
      <c r="N2" s="3"/>
      <c r="O2" s="3"/>
    </row>
    <row r="3" spans="7:15" ht="12.75">
      <c r="G3" s="8"/>
      <c r="H3" s="8"/>
      <c r="I3" s="324"/>
      <c r="J3" s="324"/>
      <c r="K3" s="324"/>
      <c r="L3" s="324"/>
      <c r="M3" s="8"/>
      <c r="N3" s="3"/>
      <c r="O3" s="3"/>
    </row>
    <row r="4" spans="7:13" ht="27" customHeight="1">
      <c r="G4" s="8"/>
      <c r="H4" s="8"/>
      <c r="I4" s="324"/>
      <c r="J4" s="324"/>
      <c r="K4" s="324"/>
      <c r="L4" s="324"/>
      <c r="M4" s="8"/>
    </row>
    <row r="5" spans="1:13" ht="14.25" customHeight="1">
      <c r="A5" s="325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M5" s="8"/>
    </row>
    <row r="6" spans="1:11" ht="15.75">
      <c r="A6" s="320" t="s">
        <v>171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11" ht="15.75">
      <c r="B7" s="319" t="s">
        <v>277</v>
      </c>
      <c r="C7" s="319"/>
      <c r="D7" s="319"/>
      <c r="E7" s="319"/>
      <c r="F7" s="319"/>
      <c r="G7" s="319"/>
      <c r="H7" s="319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162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33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3.5" customHeight="1">
      <c r="A17" s="326" t="s">
        <v>255</v>
      </c>
      <c r="B17" s="326"/>
      <c r="C17" s="326"/>
      <c r="D17" s="326"/>
      <c r="E17" s="300"/>
      <c r="F17" s="307" t="s">
        <v>271</v>
      </c>
      <c r="G17" s="307"/>
      <c r="H17" s="307"/>
      <c r="I17" s="307"/>
      <c r="J17" s="307"/>
      <c r="K17" s="301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90000</v>
      </c>
      <c r="E24" s="191">
        <f aca="true" t="shared" si="0" ref="E24:K24">E25+E66+E95+E104</f>
        <v>0</v>
      </c>
      <c r="F24" s="191">
        <f>F27+F30+F33+F34+F44+F53+F61+F114</f>
        <v>0</v>
      </c>
      <c r="G24" s="191">
        <f t="shared" si="0"/>
        <v>0</v>
      </c>
      <c r="H24" s="191">
        <f t="shared" si="0"/>
        <v>0</v>
      </c>
      <c r="I24" s="191">
        <f t="shared" si="0"/>
        <v>0</v>
      </c>
      <c r="J24" s="191">
        <f t="shared" si="0"/>
        <v>0</v>
      </c>
      <c r="K24" s="191">
        <f t="shared" si="0"/>
        <v>0</v>
      </c>
      <c r="L24" s="113">
        <f>L25+L60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90000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0</v>
      </c>
      <c r="I25" s="191">
        <f t="shared" si="1"/>
        <v>0</v>
      </c>
      <c r="J25" s="191">
        <f t="shared" si="1"/>
        <v>0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90000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>
      <c r="A50" s="101" t="s">
        <v>279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90000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v>90000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f>H53-I53</f>
        <v>0</v>
      </c>
      <c r="L53" s="116">
        <v>0</v>
      </c>
      <c r="M53" s="36"/>
      <c r="N53" s="36"/>
    </row>
    <row r="54" spans="1:14" ht="16.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11">
        <v>0</v>
      </c>
      <c r="M62" s="13"/>
      <c r="N62" s="13"/>
    </row>
    <row r="63" spans="1:14" s="1" customFormat="1" ht="15.75" customHeight="1">
      <c r="A63" s="172" t="s">
        <v>73</v>
      </c>
      <c r="B63" s="167">
        <v>2720</v>
      </c>
      <c r="C63" s="167">
        <v>340</v>
      </c>
      <c r="D63" s="202">
        <f aca="true" t="shared" si="13" ref="D63:L63">SUM(D64,D75,D76)</f>
        <v>0</v>
      </c>
      <c r="E63" s="202">
        <f t="shared" si="13"/>
        <v>0</v>
      </c>
      <c r="F63" s="202">
        <f t="shared" si="13"/>
        <v>0</v>
      </c>
      <c r="G63" s="202">
        <f t="shared" si="13"/>
        <v>0</v>
      </c>
      <c r="H63" s="202">
        <f t="shared" si="13"/>
        <v>0</v>
      </c>
      <c r="I63" s="202">
        <f t="shared" si="13"/>
        <v>0</v>
      </c>
      <c r="J63" s="202">
        <f t="shared" si="13"/>
        <v>0</v>
      </c>
      <c r="K63" s="202">
        <f t="shared" si="13"/>
        <v>0</v>
      </c>
      <c r="L63" s="118">
        <f t="shared" si="13"/>
        <v>0</v>
      </c>
      <c r="M63" s="18"/>
      <c r="N63" s="18"/>
    </row>
    <row r="64" spans="1:14" s="1" customFormat="1" ht="15.75" customHeight="1">
      <c r="A64" s="172" t="s">
        <v>198</v>
      </c>
      <c r="B64" s="167">
        <v>2730</v>
      </c>
      <c r="C64" s="167">
        <v>350</v>
      </c>
      <c r="D64" s="202">
        <f aca="true" t="shared" si="14" ref="D64:L64">SUM(D65:D66,D70)</f>
        <v>0</v>
      </c>
      <c r="E64" s="202">
        <f t="shared" si="14"/>
        <v>0</v>
      </c>
      <c r="F64" s="202">
        <f t="shared" si="14"/>
        <v>0</v>
      </c>
      <c r="G64" s="202">
        <f t="shared" si="14"/>
        <v>0</v>
      </c>
      <c r="H64" s="202">
        <f t="shared" si="14"/>
        <v>0</v>
      </c>
      <c r="I64" s="202">
        <f t="shared" si="14"/>
        <v>0</v>
      </c>
      <c r="J64" s="202">
        <f t="shared" si="14"/>
        <v>0</v>
      </c>
      <c r="K64" s="202">
        <f t="shared" si="14"/>
        <v>0</v>
      </c>
      <c r="L64" s="118">
        <f t="shared" si="14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5.25" customHeight="1">
      <c r="A68" s="176" t="s">
        <v>48</v>
      </c>
      <c r="B68" s="167">
        <v>3110</v>
      </c>
      <c r="C68" s="167">
        <v>390</v>
      </c>
      <c r="D68" s="199"/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7" ref="E69:K69">E70+E72</f>
        <v>0</v>
      </c>
      <c r="F69" s="199">
        <f t="shared" si="17"/>
        <v>0</v>
      </c>
      <c r="G69" s="199">
        <f t="shared" si="17"/>
        <v>0</v>
      </c>
      <c r="H69" s="199">
        <f t="shared" si="17"/>
        <v>0</v>
      </c>
      <c r="I69" s="199">
        <f t="shared" si="17"/>
        <v>0</v>
      </c>
      <c r="J69" s="199">
        <f t="shared" si="17"/>
        <v>0</v>
      </c>
      <c r="K69" s="199">
        <f t="shared" si="17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8" ref="D70:L70">SUM(D71:D74)</f>
        <v>0</v>
      </c>
      <c r="E70" s="231">
        <f t="shared" si="18"/>
        <v>0</v>
      </c>
      <c r="F70" s="231">
        <f t="shared" si="18"/>
        <v>0</v>
      </c>
      <c r="G70" s="231">
        <f t="shared" si="18"/>
        <v>0</v>
      </c>
      <c r="H70" s="231">
        <f t="shared" si="18"/>
        <v>0</v>
      </c>
      <c r="I70" s="231">
        <f t="shared" si="18"/>
        <v>0</v>
      </c>
      <c r="J70" s="231">
        <f t="shared" si="18"/>
        <v>0</v>
      </c>
      <c r="K70" s="231">
        <f t="shared" si="18"/>
        <v>0</v>
      </c>
      <c r="L70" s="115">
        <f t="shared" si="18"/>
        <v>0</v>
      </c>
      <c r="M70" s="13"/>
      <c r="N70" s="13"/>
    </row>
    <row r="71" spans="1:14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8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7.2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5"/>
    </row>
    <row r="79" spans="1:12" ht="14.2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8.7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5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8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/>
      <c r="E83" s="200"/>
      <c r="F83" s="200"/>
      <c r="G83" s="200"/>
      <c r="H83" s="200"/>
      <c r="I83" s="200"/>
      <c r="J83" s="200"/>
      <c r="K83" s="200"/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SUM(D92,D108)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18"/>
    </row>
    <row r="91" spans="1:14" s="1" customFormat="1" ht="33.75" customHeight="1">
      <c r="A91" s="180" t="s">
        <v>107</v>
      </c>
      <c r="B91" s="167">
        <v>3210</v>
      </c>
      <c r="C91" s="167">
        <v>530</v>
      </c>
      <c r="D91" s="211">
        <f aca="true" t="shared" si="23" ref="D91:K91">SUM(D95,D110)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11">
        <f t="shared" si="23"/>
        <v>0</v>
      </c>
      <c r="L91" s="118"/>
      <c r="M91" s="18"/>
      <c r="N91" s="18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4" ref="D92:K92">SUM(D94,D104)</f>
        <v>0</v>
      </c>
      <c r="E92" s="205">
        <f t="shared" si="24"/>
        <v>0</v>
      </c>
      <c r="F92" s="205">
        <f t="shared" si="24"/>
        <v>0</v>
      </c>
      <c r="G92" s="205">
        <f t="shared" si="24"/>
        <v>0</v>
      </c>
      <c r="H92" s="205">
        <f t="shared" si="24"/>
        <v>0</v>
      </c>
      <c r="I92" s="205">
        <f t="shared" si="24"/>
        <v>0</v>
      </c>
      <c r="J92" s="205">
        <f t="shared" si="24"/>
        <v>0</v>
      </c>
      <c r="K92" s="205">
        <f t="shared" si="24"/>
        <v>0</v>
      </c>
      <c r="L92" s="111">
        <v>0</v>
      </c>
      <c r="M92" s="19"/>
      <c r="N92" s="19"/>
    </row>
    <row r="93" spans="1:14" s="20" customFormat="1" ht="29.25">
      <c r="A93" s="182" t="s">
        <v>205</v>
      </c>
      <c r="B93" s="167">
        <v>3230</v>
      </c>
      <c r="C93" s="167">
        <v>550</v>
      </c>
      <c r="D93" s="205">
        <v>0</v>
      </c>
      <c r="E93" s="205">
        <v>0</v>
      </c>
      <c r="F93" s="205">
        <v>0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111"/>
      <c r="M93" s="19"/>
      <c r="N93" s="19"/>
    </row>
    <row r="94" spans="1:14" s="14" customFormat="1" ht="17.25" customHeight="1">
      <c r="A94" s="182" t="s">
        <v>108</v>
      </c>
      <c r="B94" s="167">
        <v>3240</v>
      </c>
      <c r="C94" s="167">
        <v>560</v>
      </c>
      <c r="D94" s="206">
        <f aca="true" t="shared" si="25" ref="D94:K94">SUM(D95:D97)</f>
        <v>0</v>
      </c>
      <c r="E94" s="206">
        <f t="shared" si="25"/>
        <v>0</v>
      </c>
      <c r="F94" s="206">
        <f t="shared" si="25"/>
        <v>0</v>
      </c>
      <c r="G94" s="206">
        <f t="shared" si="25"/>
        <v>0</v>
      </c>
      <c r="H94" s="206">
        <f t="shared" si="25"/>
        <v>0</v>
      </c>
      <c r="I94" s="206">
        <f t="shared" si="25"/>
        <v>0</v>
      </c>
      <c r="J94" s="206">
        <f t="shared" si="25"/>
        <v>0</v>
      </c>
      <c r="K94" s="206">
        <f t="shared" si="25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6" ref="E95:K95">E96</f>
        <v>0</v>
      </c>
      <c r="F95" s="201">
        <f t="shared" si="26"/>
        <v>0</v>
      </c>
      <c r="G95" s="201">
        <f t="shared" si="26"/>
        <v>0</v>
      </c>
      <c r="H95" s="201">
        <f t="shared" si="26"/>
        <v>0</v>
      </c>
      <c r="I95" s="201">
        <f t="shared" si="26"/>
        <v>0</v>
      </c>
      <c r="J95" s="201">
        <f t="shared" si="26"/>
        <v>0</v>
      </c>
      <c r="K95" s="201">
        <f t="shared" si="26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7" ref="E96:K96">E97+E98+E99</f>
        <v>0</v>
      </c>
      <c r="F96" s="196">
        <f t="shared" si="27"/>
        <v>0</v>
      </c>
      <c r="G96" s="196">
        <f t="shared" si="27"/>
        <v>0</v>
      </c>
      <c r="H96" s="196">
        <f t="shared" si="27"/>
        <v>0</v>
      </c>
      <c r="I96" s="196">
        <f t="shared" si="27"/>
        <v>0</v>
      </c>
      <c r="J96" s="196">
        <f t="shared" si="27"/>
        <v>0</v>
      </c>
      <c r="K96" s="196">
        <f t="shared" si="27"/>
        <v>0</v>
      </c>
      <c r="L96" s="111"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31.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7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8" ref="D103:K103">SUM(D104:D106)</f>
        <v>0</v>
      </c>
      <c r="E103" s="203">
        <f t="shared" si="28"/>
        <v>0</v>
      </c>
      <c r="F103" s="203">
        <f t="shared" si="28"/>
        <v>0</v>
      </c>
      <c r="G103" s="203">
        <f t="shared" si="28"/>
        <v>0</v>
      </c>
      <c r="H103" s="203">
        <f t="shared" si="28"/>
        <v>0</v>
      </c>
      <c r="I103" s="203">
        <f t="shared" si="28"/>
        <v>0</v>
      </c>
      <c r="J103" s="203">
        <f t="shared" si="28"/>
        <v>0</v>
      </c>
      <c r="K103" s="203">
        <f t="shared" si="28"/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7.25" customHeight="1">
      <c r="A105" s="146" t="s">
        <v>68</v>
      </c>
      <c r="B105" s="41">
        <v>4210</v>
      </c>
      <c r="C105" s="41">
        <v>630</v>
      </c>
      <c r="D105" s="277"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5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14">
        <f aca="true" t="shared" si="30" ref="D108:K108">SUM(D109:D110)</f>
        <v>0</v>
      </c>
      <c r="E108" s="214">
        <f t="shared" si="30"/>
        <v>0</v>
      </c>
      <c r="F108" s="214">
        <f t="shared" si="30"/>
        <v>0</v>
      </c>
      <c r="G108" s="214">
        <f t="shared" si="30"/>
        <v>0</v>
      </c>
      <c r="H108" s="214">
        <f t="shared" si="30"/>
        <v>0</v>
      </c>
      <c r="I108" s="214">
        <f t="shared" si="30"/>
        <v>0</v>
      </c>
      <c r="J108" s="214">
        <f t="shared" si="30"/>
        <v>0</v>
      </c>
      <c r="K108" s="214">
        <f t="shared" si="30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7.2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8.75" customHeight="1" hidden="1">
      <c r="A113" s="147"/>
      <c r="B113" s="41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5">
      <c r="A114" s="242" t="s">
        <v>79</v>
      </c>
      <c r="B114" s="243">
        <v>5000</v>
      </c>
      <c r="C114" s="41">
        <v>640</v>
      </c>
      <c r="D114" s="231" t="s">
        <v>154</v>
      </c>
      <c r="E114" s="231">
        <v>570768</v>
      </c>
      <c r="F114" s="231">
        <v>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22">
        <v>0</v>
      </c>
      <c r="E115" s="222">
        <v>0</v>
      </c>
      <c r="F115" s="222">
        <v>0</v>
      </c>
      <c r="G115" s="222">
        <v>0</v>
      </c>
      <c r="H115" s="222">
        <v>0</v>
      </c>
      <c r="I115" s="222">
        <v>0</v>
      </c>
      <c r="J115" s="222">
        <v>0</v>
      </c>
      <c r="K115" s="222">
        <v>0</v>
      </c>
    </row>
    <row r="116" spans="1:11" ht="17.25" customHeight="1">
      <c r="A116" s="43"/>
      <c r="B116" s="126"/>
      <c r="C116" s="248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190" t="s">
        <v>168</v>
      </c>
      <c r="K117" t="s">
        <v>136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11" t="s">
        <v>71</v>
      </c>
      <c r="C121" s="311"/>
      <c r="D121" s="49"/>
      <c r="E121" s="49"/>
      <c r="F121" s="49"/>
      <c r="G121" s="311" t="s">
        <v>173</v>
      </c>
      <c r="H121" s="311"/>
      <c r="I121" s="311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11" t="s">
        <v>71</v>
      </c>
      <c r="C124" s="311"/>
      <c r="D124" s="49"/>
      <c r="E124" s="49"/>
      <c r="F124" s="49"/>
      <c r="G124" s="311" t="s">
        <v>174</v>
      </c>
      <c r="H124" s="311"/>
      <c r="I124" s="311"/>
      <c r="J124" s="3"/>
      <c r="K124" s="3"/>
      <c r="L124" s="3"/>
      <c r="M124" s="3"/>
    </row>
    <row r="126" ht="12.75">
      <c r="A126" t="s">
        <v>286</v>
      </c>
    </row>
    <row r="129" ht="12.75">
      <c r="A129" s="299" t="s">
        <v>258</v>
      </c>
    </row>
  </sheetData>
  <sheetProtection/>
  <mergeCells count="31">
    <mergeCell ref="A21:A22"/>
    <mergeCell ref="G121:I121"/>
    <mergeCell ref="B121:C121"/>
    <mergeCell ref="L21:L22"/>
    <mergeCell ref="E21:E22"/>
    <mergeCell ref="C21:C22"/>
    <mergeCell ref="B21:B22"/>
    <mergeCell ref="D21:D22"/>
    <mergeCell ref="A17:D17"/>
    <mergeCell ref="F17:J17"/>
    <mergeCell ref="N15:AG15"/>
    <mergeCell ref="A15:I15"/>
    <mergeCell ref="L1:M1"/>
    <mergeCell ref="I2:L4"/>
    <mergeCell ref="A5:K5"/>
    <mergeCell ref="A6:K6"/>
    <mergeCell ref="I1:K1"/>
    <mergeCell ref="I21:I22"/>
    <mergeCell ref="A10:I10"/>
    <mergeCell ref="F21:F22"/>
    <mergeCell ref="G21:G22"/>
    <mergeCell ref="B7:H7"/>
    <mergeCell ref="A11:I11"/>
    <mergeCell ref="A16:I16"/>
    <mergeCell ref="A12:I12"/>
    <mergeCell ref="A14:I14"/>
    <mergeCell ref="B124:C124"/>
    <mergeCell ref="G124:I124"/>
    <mergeCell ref="J21:J22"/>
    <mergeCell ref="K21:K22"/>
    <mergeCell ref="H21:H22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5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94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323"/>
      <c r="M1" s="323"/>
    </row>
    <row r="2" spans="8:15" ht="12.75" customHeight="1">
      <c r="H2" s="8"/>
      <c r="I2" s="324" t="s">
        <v>284</v>
      </c>
      <c r="J2" s="324"/>
      <c r="K2" s="324"/>
      <c r="L2" s="324"/>
      <c r="M2" s="8"/>
      <c r="N2" s="3"/>
      <c r="O2" s="3"/>
    </row>
    <row r="3" spans="7:15" ht="12.75">
      <c r="G3" s="8"/>
      <c r="H3" s="8"/>
      <c r="I3" s="324"/>
      <c r="J3" s="324"/>
      <c r="K3" s="324"/>
      <c r="L3" s="324"/>
      <c r="M3" s="8"/>
      <c r="N3" s="3"/>
      <c r="O3" s="3"/>
    </row>
    <row r="4" spans="7:13" ht="24.75" customHeight="1">
      <c r="G4" s="8"/>
      <c r="H4" s="8"/>
      <c r="I4" s="324"/>
      <c r="J4" s="324"/>
      <c r="K4" s="324"/>
      <c r="L4" s="324"/>
      <c r="M4" s="8"/>
    </row>
    <row r="5" spans="1:13" ht="14.25" customHeight="1">
      <c r="A5" s="325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M5" s="8"/>
    </row>
    <row r="6" spans="1:11" ht="15.75">
      <c r="A6" s="320" t="s">
        <v>171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11" ht="15.75">
      <c r="B7" s="319" t="s">
        <v>277</v>
      </c>
      <c r="C7" s="319"/>
      <c r="D7" s="319"/>
      <c r="E7" s="319"/>
      <c r="F7" s="319"/>
      <c r="G7" s="319"/>
      <c r="H7" s="319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1.25" customHeight="1">
      <c r="A17" s="326" t="s">
        <v>255</v>
      </c>
      <c r="B17" s="326"/>
      <c r="C17" s="326"/>
      <c r="D17" s="326"/>
      <c r="E17" s="300"/>
      <c r="F17" s="329" t="s">
        <v>272</v>
      </c>
      <c r="G17" s="329"/>
      <c r="H17" s="329"/>
      <c r="I17" s="329"/>
      <c r="J17" s="3"/>
      <c r="K17" s="3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428796800</v>
      </c>
      <c r="E24" s="191">
        <f aca="true" t="shared" si="0" ref="E24:K24">E25+E67+E96+E105</f>
        <v>12542781</v>
      </c>
      <c r="F24" s="191">
        <f>F27+F30+F33+F34+F44+F54+F62+F115</f>
        <v>111725610.44999999</v>
      </c>
      <c r="G24" s="191">
        <f t="shared" si="0"/>
        <v>0</v>
      </c>
      <c r="H24" s="191">
        <f t="shared" si="0"/>
        <v>96714035.36</v>
      </c>
      <c r="I24" s="191">
        <f t="shared" si="0"/>
        <v>95415064.8</v>
      </c>
      <c r="J24" s="191">
        <f t="shared" si="0"/>
        <v>96546448.25999999</v>
      </c>
      <c r="K24" s="191">
        <f t="shared" si="0"/>
        <v>1298970.560000001</v>
      </c>
      <c r="L24" s="113">
        <f>L25+L61</f>
        <v>0</v>
      </c>
      <c r="M24" s="148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428796800</v>
      </c>
      <c r="E25" s="191">
        <f aca="true" t="shared" si="1" ref="E25:K25">E26+E31+E55+E58+E62+E66</f>
        <v>11972013</v>
      </c>
      <c r="F25" s="191">
        <v>0</v>
      </c>
      <c r="G25" s="191">
        <f t="shared" si="1"/>
        <v>0</v>
      </c>
      <c r="H25" s="191">
        <f t="shared" si="1"/>
        <v>96714035.36</v>
      </c>
      <c r="I25" s="191">
        <f t="shared" si="1"/>
        <v>95415064.8</v>
      </c>
      <c r="J25" s="191">
        <f t="shared" si="1"/>
        <v>96546448.25999999</v>
      </c>
      <c r="K25" s="191">
        <f t="shared" si="1"/>
        <v>1298970.560000001</v>
      </c>
      <c r="L25" s="113">
        <f>L26+L53</f>
        <v>0</v>
      </c>
      <c r="M25" s="148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201">
        <f>D27+D30</f>
        <v>316243500</v>
      </c>
      <c r="E26" s="201">
        <f aca="true" t="shared" si="2" ref="E26:K26">E27+E30</f>
        <v>8129276</v>
      </c>
      <c r="F26" s="201">
        <v>0</v>
      </c>
      <c r="G26" s="201">
        <f t="shared" si="2"/>
        <v>0</v>
      </c>
      <c r="H26" s="201">
        <f t="shared" si="2"/>
        <v>66275804.260000005</v>
      </c>
      <c r="I26" s="201">
        <f t="shared" si="2"/>
        <v>66273274.28</v>
      </c>
      <c r="J26" s="201">
        <f t="shared" si="2"/>
        <v>67906030.54</v>
      </c>
      <c r="K26" s="201">
        <f t="shared" si="2"/>
        <v>2529.9800000023097</v>
      </c>
      <c r="L26" s="125">
        <f>SUM(L27,L30,L31,L42,L43,L44,L52)</f>
        <v>0</v>
      </c>
      <c r="M26" s="148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259502200</v>
      </c>
      <c r="E27" s="192">
        <f aca="true" t="shared" si="3" ref="E27:K27">E28+E29</f>
        <v>0</v>
      </c>
      <c r="F27" s="196">
        <f>'070101'!F28+'070201'!F27+'070202'!F27+'070301'!F27+'070303 '!F27+'070304'!F27+'070401'!F27+'070802'!F27+'070803'!F27+'070804'!F27+'070808'!F27+'070806'!F27+'070501'!F27</f>
        <v>59158019.88</v>
      </c>
      <c r="G27" s="192">
        <f t="shared" si="3"/>
        <v>0</v>
      </c>
      <c r="H27" s="192">
        <f t="shared" si="3"/>
        <v>54325183.46</v>
      </c>
      <c r="I27" s="192">
        <f t="shared" si="3"/>
        <v>54322653.48</v>
      </c>
      <c r="J27" s="192">
        <f t="shared" si="3"/>
        <v>55648702.36</v>
      </c>
      <c r="K27" s="192">
        <f t="shared" si="3"/>
        <v>2529.9800000023097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'070101'!D29+'070201'!D28+'070202'!D28+'070301'!D28+'070303 '!D28+'070304'!D28+'070401'!D28+'070802'!D28+'070803'!D28+'070804'!D28+'070808'!D28+'070806'!D28+'070501'!D28</f>
        <v>259502200</v>
      </c>
      <c r="E28" s="194">
        <f>'070101'!E29+'070201'!E28+'070202'!E28+'070301'!E28+'070303 '!E28+'070304'!E28+'070401'!E28+'070802'!E28+'070803'!E28+'070804'!E28+'070808'!E28+'070806'!E28+'070501'!E28</f>
        <v>0</v>
      </c>
      <c r="F28" s="194">
        <f>'070101'!F29+'070201'!F28+'070202'!F28+'070301'!F28+'070303 '!F28+'070304'!F28+'070401'!F28+'070802'!F28+'070803'!F28+'070804'!F28+'070808'!F28+'070806'!F28+'070501'!F28</f>
        <v>0</v>
      </c>
      <c r="G28" s="194">
        <f>'070101'!G29+'070201'!G28+'070202'!G28+'070301'!G28+'070303 '!G28+'070304'!G28+'070401'!G28+'070802'!G28+'070803'!G28+'070804'!G28+'070808'!G28+'070806'!G28+'070501'!G28</f>
        <v>0</v>
      </c>
      <c r="H28" s="194">
        <f>'070101'!H29+'070201'!H28+'070202'!H28+'070301'!H28+'070303 '!H28+'070304'!H28+'070401'!H28+'070802'!H28+'070803'!H28+'070804'!H28+'070808'!H28+'070806'!H28+'070501'!H28</f>
        <v>54325183.46</v>
      </c>
      <c r="I28" s="194">
        <f>'070101'!I29+'070201'!I28+'070202'!I28+'070301'!I28+'070303 '!I28+'070304'!I28+'070401'!I28+'070802'!I28+'070803'!I28+'070804'!I28+'070808'!I28+'070806'!I28+'070501'!I28</f>
        <v>54322653.48</v>
      </c>
      <c r="J28" s="194">
        <f>'070101'!J29+'070201'!J28+'070202'!J28+'070301'!J28+'070303 '!J28+'070304'!J28+'070401'!J28+'070802'!J28+'070803'!J28+'070804'!J28+'070808'!J28+'070806'!J28+'070501'!J28</f>
        <v>55648702.36</v>
      </c>
      <c r="K28" s="194">
        <f>'070101'!K29+'070201'!K28+'070202'!K28+'070301'!K28+'070303 '!K28+'070304'!K28+'070401'!K28+'070802'!K28+'070803'!K28+'070804'!K28+'070808'!K28+'070806'!K28+'070501'!K28</f>
        <v>2529.9800000023097</v>
      </c>
      <c r="L28" s="116">
        <v>0</v>
      </c>
      <c r="M28" s="148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f>'070101'!D30+'070201'!D29+'070202'!D29+'070301'!D29+'070303 '!D29+'070304'!D29+'070401'!D29+'070802'!D29+'070803'!D29+'070804'!D29+'070808'!D29+'070806'!D29</f>
        <v>0</v>
      </c>
      <c r="E29" s="194">
        <f>'070101'!E30+'070201'!E29+'070202'!E29+'070301'!E29+'070303 '!E29+'070304'!E29+'070401'!E29+'070802'!E29+'070803'!E29+'070804'!E29+'070808'!E29+'070806'!E29</f>
        <v>0</v>
      </c>
      <c r="F29" s="194">
        <f>'070101'!F30+'070201'!F29+'070202'!F29+'070301'!F29+'070303 '!F29+'070304'!F29+'070401'!F29+'070802'!F29+'070803'!F29+'070804'!F29+'070808'!F29+'070806'!F29</f>
        <v>0</v>
      </c>
      <c r="G29" s="194">
        <f>'070101'!G30+'070201'!G29+'070202'!G29+'070301'!G29+'070303 '!G29+'070304'!G29+'070401'!G29+'070802'!G29+'070803'!G29+'070804'!G29+'070808'!G29+'070806'!G29</f>
        <v>0</v>
      </c>
      <c r="H29" s="194">
        <f>'070101'!H30+'070201'!H29+'070202'!H29+'070301'!H29+'070303 '!H29+'070304'!H29+'070401'!H29+'070802'!H29+'070803'!H29+'070804'!H29+'070808'!H29+'070806'!H29</f>
        <v>0</v>
      </c>
      <c r="I29" s="194">
        <f>'070101'!I30+'070201'!I29+'070202'!I29+'070301'!I29+'070303 '!I29+'070304'!I29+'070401'!I29+'070802'!I29+'070803'!I29+'070804'!I29+'070808'!I29+'070806'!I29</f>
        <v>0</v>
      </c>
      <c r="J29" s="194">
        <f>'070101'!J30+'070201'!J29+'070202'!J29+'070301'!J29+'070303 '!J29+'070304'!J29+'070401'!J29+'070802'!J29+'070803'!J29+'070804'!J29+'070808'!J29+'070806'!J29</f>
        <v>0</v>
      </c>
      <c r="K29" s="194">
        <f>'070101'!K30+'070201'!K29+'070202'!K29+'070301'!K29+'070303 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f>'070101'!D31+'070201'!D30+'070202'!D30+'070301'!D30+'070303 '!D30+'070304'!D30+'070401'!D30+'070802'!D30+'070803'!D30+'070804'!D30+'070808'!D30+'070806'!D30+'070501'!D30</f>
        <v>56741300</v>
      </c>
      <c r="E30" s="196">
        <f>'070101'!E31+'070201'!E30+'070202'!E30+'070301'!E30+'070303 '!E30+'070304'!E30+'070401'!E30+'070802'!E30+'070803'!E30+'070804'!E30+'070808'!E30+'070806'!E30+'070501'!E30</f>
        <v>8129276</v>
      </c>
      <c r="F30" s="196">
        <f>'070101'!F31+'070201'!F30+'070202'!F30+'070301'!F30+'070303 '!F30+'070304'!F30+'070401'!F30+'070802'!F30+'070803'!F30+'070804'!F30+'070808'!F30+'070806'!F30+'070501'!F30</f>
        <v>12877326.15</v>
      </c>
      <c r="G30" s="196">
        <f>'070101'!G31+'070201'!G30+'070202'!G30+'070301'!G30+'070303 '!G30+'070304'!G30+'070401'!G30+'070802'!G30+'070803'!G30+'070804'!G30+'070808'!G30+'070806'!G30+'070501'!G30</f>
        <v>0</v>
      </c>
      <c r="H30" s="196">
        <f>'070101'!H31+'070201'!H30+'070202'!H30+'070301'!H30+'070303 '!H30+'070304'!H30+'070401'!H30+'070802'!H30+'070803'!H30+'070804'!H30+'070808'!H30+'070806'!H30+'070501'!H30</f>
        <v>11950620.800000003</v>
      </c>
      <c r="I30" s="196">
        <f>'070101'!I31+'070201'!I30+'070202'!I30+'070301'!I30+'070303 '!I30+'070304'!I30+'070401'!I30+'070802'!I30+'070803'!I30+'070804'!I30+'070808'!I30+'070806'!I30+'070501'!I30</f>
        <v>11950620.800000003</v>
      </c>
      <c r="J30" s="196">
        <f>'070101'!J31+'070201'!J30+'070202'!J30+'070301'!J30+'070303 '!J30+'070304'!J30+'070401'!J30+'070802'!J30+'070803'!J30+'070804'!J30+'070808'!J30+'070806'!J30+'070501'!J30</f>
        <v>12257328.180000002</v>
      </c>
      <c r="K30" s="196">
        <f>'070101'!K31+'070201'!K30+'070202'!K30+'070301'!K30+'070303 '!K30+'070304'!K30+'070401'!K30+'070802'!K30+'070803'!K30+'070804'!K30+'070808'!K30+'070806'!K30+'070501'!K30</f>
        <v>0</v>
      </c>
      <c r="L30" s="117">
        <v>0</v>
      </c>
      <c r="M30" s="148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201">
        <f>D32+D33+D34+D35+D42+D43+D44+D52</f>
        <v>98969500</v>
      </c>
      <c r="E31" s="201">
        <f aca="true" t="shared" si="4" ref="E31:K31">E32+E33+E34+E35+E42+E43+E44+E52</f>
        <v>3842737</v>
      </c>
      <c r="F31" s="201">
        <v>0</v>
      </c>
      <c r="G31" s="201">
        <f t="shared" si="4"/>
        <v>0</v>
      </c>
      <c r="H31" s="201">
        <f t="shared" si="4"/>
        <v>26890429.930000003</v>
      </c>
      <c r="I31" s="201">
        <f t="shared" si="4"/>
        <v>25597609.350000005</v>
      </c>
      <c r="J31" s="201">
        <f>J32+J33+J34+J35+J42+J43+J44+J52</f>
        <v>25092616.550000004</v>
      </c>
      <c r="K31" s="201">
        <f t="shared" si="4"/>
        <v>1292820.5799999987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'070101'!D33+'070201'!D32+'070202'!D32+'070301'!D32+'070303 '!D32+'070304'!D32+'070401'!D32+'070802'!D32+'070803'!D32+'070804'!D32+'070808'!D32+'070806'!D32+'070501'!D32</f>
        <v>3768200</v>
      </c>
      <c r="E32" s="196">
        <f>'070101'!E33+'070201'!E32+'070202'!E32+'070301'!E32+'070303 '!E32+'070304'!E32+'070401'!E32+'070802'!E32+'070803'!E32+'070804'!E32+'070808'!E32+'070806'!E32+'070501'!E32</f>
        <v>0</v>
      </c>
      <c r="F32" s="196">
        <f>'070101'!F33+'070201'!F32+'070202'!F32+'070301'!F32+'070303 '!F32+'070304'!F32+'070401'!F32+'070802'!F32+'070803'!F32+'070804'!F32+'070808'!F32+'070806'!F32+'070501'!F32</f>
        <v>0</v>
      </c>
      <c r="G32" s="196">
        <f>'070101'!G33+'070201'!G32+'070202'!G32+'070301'!G32+'070303 '!G32+'070304'!G32+'070401'!G32+'070802'!G32+'070803'!G32+'070804'!G32+'070808'!G32+'070806'!G32+'070501'!G32</f>
        <v>0</v>
      </c>
      <c r="H32" s="196">
        <f>'070101'!H33+'070201'!H32+'070202'!H32+'070301'!H32+'070303 '!H32+'070304'!H32+'070401'!H32+'070802'!H32+'070803'!H32+'070804'!H32+'070808'!H32+'070806'!H32+'070501'!H32</f>
        <v>1512098.13</v>
      </c>
      <c r="I32" s="196">
        <f>'070101'!I33+'070201'!I32+'070202'!I32+'070301'!I32+'070303 '!I32+'070304'!I32+'070401'!I32+'070802'!I32+'070803'!I32+'070804'!I32+'070808'!I32+'070806'!I32+'070501'!I32</f>
        <v>388218.12999999995</v>
      </c>
      <c r="J32" s="196">
        <f>'070101'!J33+'070201'!J32+'070202'!J32+'070301'!J32+'070303 '!J32+'070304'!J32+'070401'!J32+'070802'!J32+'070803'!J32+'070804'!J32+'070808'!J32+'070806'!J32+'070501'!J32</f>
        <v>252550.15000000002</v>
      </c>
      <c r="K32" s="196">
        <f>'070101'!K33+'070201'!K32+'070202'!K32+'070301'!K32+'070303 '!K32+'070304'!K32+'070401'!K32+'070802'!K32+'070803'!K32+'070804'!K32+'070808'!K32+'070806'!K32+'070501'!K32</f>
        <v>1123880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'070101'!D34+'070201'!D33+'070202'!D33+'070301'!D33+'070303 '!D33+'070304'!D33+'070401'!D33+'070802'!D33+'070803'!D33+'070804'!D33+'070808'!D33+'070806'!D33+'070501'!D33</f>
        <v>106800</v>
      </c>
      <c r="E33" s="196">
        <f>'070101'!E34+'070201'!E33+'070202'!E33+'070301'!E33+'070303 '!E33+'070304'!E33+'070401'!E33+'070802'!E33+'070803'!E33+'070804'!E33+'070808'!E33+'070806'!E33+'070501'!E33</f>
        <v>18900</v>
      </c>
      <c r="F33" s="196">
        <f>'070101'!F34+'070201'!F33+'070202'!F33+'070301'!F33+'070303 '!F33+'070304'!F33+'070401'!F33+'070802'!F33+'070803'!F33+'070804'!F33+'070808'!F33+'070806'!F33+'070501'!F33</f>
        <v>31546.25</v>
      </c>
      <c r="G33" s="196">
        <f>'070101'!G34+'070201'!G33+'070202'!G33+'070301'!G33+'070303 '!G33+'070304'!G33+'070401'!G33+'070802'!G33+'070803'!G33+'070804'!G33+'070808'!G33+'070806'!G33+'070501'!G33</f>
        <v>0</v>
      </c>
      <c r="H33" s="196">
        <f>'070101'!H34+'070201'!H33+'070202'!H33+'070301'!H33+'070303 '!H33+'070304'!H33+'070401'!H33+'070802'!H33+'070803'!H33+'070804'!H33+'070808'!H33+'070806'!H33+'070501'!H33</f>
        <v>6259.25</v>
      </c>
      <c r="I33" s="196">
        <f>'070101'!I34+'070201'!I33+'070202'!I33+'070301'!I33+'070303 '!I33+'070304'!I33+'070401'!I33+'070802'!I33+'070803'!I33+'070804'!I33+'070808'!I33+'070806'!I33+'070501'!I33</f>
        <v>6259.25</v>
      </c>
      <c r="J33" s="196">
        <f>'070101'!J34+'070201'!J33+'070202'!J33+'070301'!J33+'070303 '!J33+'070304'!J33+'070401'!J33+'070802'!J33+'070803'!J33+'070804'!J33+'070808'!J33+'070806'!J33+'070501'!J33</f>
        <v>3315.57</v>
      </c>
      <c r="K33" s="196">
        <f>'070101'!K34+'070201'!K33+'070202'!K33+'070301'!K33+'070303 '!K33+'070304'!K33+'070401'!K33+'070802'!K33+'070803'!K33+'070804'!K33+'070808'!K33+'070806'!K33+'070501'!K33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'070101'!D35+'070201'!D34+'070202'!D34+'070301'!D34+'070303 '!D34+'070304'!D34+'070401'!D34+'070802'!D34+'070803'!D34+'070804'!D34+'070808'!D34+'070806'!D34+'070501'!D34</f>
        <v>34013400</v>
      </c>
      <c r="E34" s="196">
        <f>'070101'!E35+'070201'!E34+'070202'!E34+'070301'!E34+'070303 '!E34+'070304'!E34+'070401'!E34+'070802'!E34+'070803'!E34+'070804'!E34+'070808'!E34+'070806'!E34+'070501'!E34</f>
        <v>3823837</v>
      </c>
      <c r="F34" s="196">
        <f>'070101'!F35+'070201'!F34+'070202'!F34+'070301'!F34+'070303 '!F34+'070304'!F34+'070401'!F34+'070802'!F34+'070803'!F34+'070804'!F34+'070808'!F34+'070806'!F34+'070501'!F34</f>
        <v>8857968.99</v>
      </c>
      <c r="G34" s="196">
        <f>'070101'!G35+'070201'!G34+'070202'!G34+'070301'!G34+'070303 '!G34+'070304'!G34+'070401'!G34+'070802'!G34+'070803'!G34+'070804'!G34+'070808'!G34+'070806'!G34+'070501'!G34</f>
        <v>0</v>
      </c>
      <c r="H34" s="196">
        <f>'070101'!H35+'070201'!H34+'070202'!H34+'070301'!H34+'070303 '!H34+'070304'!H34+'070401'!H34+'070802'!H34+'070803'!H34+'070804'!H34+'070808'!H34+'070806'!H34+'070501'!H34</f>
        <v>6603907.8100000005</v>
      </c>
      <c r="I34" s="196">
        <f>'070101'!I35+'070201'!I34+'070202'!I34+'070301'!I34+'070303 '!I34+'070304'!I34+'070401'!I34+'070802'!I34+'070803'!I34+'070804'!I34+'070808'!I34+'070806'!I34+'070501'!I34</f>
        <v>6603907.8100000005</v>
      </c>
      <c r="J34" s="196">
        <f>'070101'!J35+'070201'!J34+'070202'!J34+'070301'!J34+'070303 '!J34+'070304'!J34+'070401'!J34+'070802'!J34+'070803'!J34+'070804'!J34+'070808'!J34+'070806'!J34+'070501'!J34</f>
        <v>6289129.949999999</v>
      </c>
      <c r="K34" s="196">
        <f>'070101'!K35+'070201'!K34+'070202'!K34+'070301'!K34+'070303 '!K34+'070304'!K34+'070401'!K34+'070802'!K34+'070803'!K34+'070804'!K34+'070808'!K34+'070806'!K34+'070501'!K34</f>
        <v>0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'070101'!D36+'070201'!D35+'070202'!D35+'070301'!D35+'070303 '!D35+'070304'!D35+'070401'!D35+'070802'!D35+'070803'!D35+'070804'!D35+'070808'!D35+'070806'!D35+'070501'!D35</f>
        <v>2512900</v>
      </c>
      <c r="E35" s="196">
        <f>'070101'!E36+'070201'!E35+'070202'!E35+'070301'!E35+'070303 '!E35+'070304'!E35+'070401'!E35+'070802'!E35+'070803'!E35+'070804'!E35+'070808'!E35+'070806'!E35+'070501'!E35</f>
        <v>0</v>
      </c>
      <c r="F35" s="196">
        <f>'070101'!F36+'070201'!F35+'070202'!F35+'070301'!F35+'070303 '!F35+'070304'!F35+'070401'!F35+'070802'!F35+'070803'!F35+'070804'!F35+'070808'!F35+'070806'!F35+'070501'!F35</f>
        <v>0</v>
      </c>
      <c r="G35" s="196">
        <f>'070101'!G36+'070201'!G35+'070202'!G35+'070301'!G35+'070303 '!G35+'070304'!G35+'070401'!G35+'070802'!G35+'070803'!G35+'070804'!G35+'070808'!G35+'070806'!G35+'070501'!G35</f>
        <v>0</v>
      </c>
      <c r="H35" s="196">
        <f>'070101'!H36+'070201'!H35+'070202'!H35+'070301'!H35+'070303 '!H35+'070304'!H35+'070401'!H35+'070802'!H35+'070803'!H35+'070804'!H35+'070808'!H35+'070806'!H35+'070501'!H35</f>
        <v>448297.09</v>
      </c>
      <c r="I35" s="196">
        <f>'070101'!I36+'070201'!I35+'070202'!I35+'070301'!I35+'070303 '!I35+'070304'!I35+'070401'!I35+'070802'!I35+'070803'!I35+'070804'!I35+'070808'!I35+'070806'!I35+'070501'!I35</f>
        <v>448280.9</v>
      </c>
      <c r="J35" s="196">
        <f>'070101'!J36+'070201'!J35+'070202'!J35+'070301'!J35+'070303 '!J35+'070304'!J35+'070401'!J35+'070802'!J35+'070803'!J35+'070804'!J35+'070808'!J35+'070806'!J35+'070501'!J35</f>
        <v>448280.9</v>
      </c>
      <c r="K35" s="196">
        <f>'070101'!K36+'070201'!K35+'070202'!K35+'070301'!K35+'070303 '!K35+'070304'!K35+'070401'!K35+'070802'!K35+'070803'!K35+'070804'!K35+'070808'!K35+'070806'!K35+'070501'!K35</f>
        <v>16.189999999987776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'070101'!D37+'070201'!D36+'070202'!D36+'070301'!D36+'070303 '!D36+'070304'!D36+'070401'!D36+'070802'!D36+'070803'!D36+'070804'!D36+'070808'!D36+'070806'!D36+'070501'!D36</f>
        <v>0</v>
      </c>
      <c r="E36" s="196">
        <f>'070101'!E37+'070201'!E36+'070202'!E36+'070301'!E36+'070303 '!E36+'070304'!E36+'070401'!E36+'070802'!E36+'070803'!E36+'070804'!E36+'070808'!E36+'070806'!E36+'070501'!E36</f>
        <v>0</v>
      </c>
      <c r="F36" s="196">
        <f>'070101'!F37+'070201'!F36+'070202'!F36+'070301'!F36+'070303 '!F36+'070304'!F36+'070401'!F36+'070802'!F36+'070803'!F36+'070804'!F36+'070808'!F36+'070806'!F36+'070501'!F36</f>
        <v>0</v>
      </c>
      <c r="G36" s="196">
        <f>'070101'!G37+'070201'!G36+'070202'!G36+'070301'!G36+'070303 '!G36+'070304'!G36+'070401'!G36+'070802'!G36+'070803'!G36+'070804'!G36+'070808'!G36+'070806'!G36+'070501'!G36</f>
        <v>0</v>
      </c>
      <c r="H36" s="196">
        <f>'070101'!H37+'070201'!H36+'070202'!H36+'070301'!H36+'070303 '!H36+'070304'!H36+'070401'!H36+'070802'!H36+'070803'!H36+'070804'!H36+'070808'!H36+'070806'!H36+'070501'!H36</f>
        <v>0</v>
      </c>
      <c r="I36" s="196">
        <f>'070101'!I37+'070201'!I36+'070202'!I36+'070301'!I36+'070303 '!I36+'070304'!I36+'070401'!I36+'070802'!I36+'070803'!I36+'070804'!I36+'070808'!I36+'070806'!I36+'070501'!I36</f>
        <v>0</v>
      </c>
      <c r="J36" s="196">
        <f>'070101'!J37+'070201'!J36+'070202'!J36+'070301'!J36+'070303 '!J36+'070304'!J36+'070401'!J36+'070802'!J36+'070803'!J36+'070804'!J36+'070808'!J36+'070806'!J36+'070501'!J36</f>
        <v>0</v>
      </c>
      <c r="K36" s="196">
        <f>'070101'!K37+'070201'!K36+'070202'!K36+'070301'!K36+'070303 '!K36+'070304'!K36+'070401'!K36+'070802'!K36+'070803'!K36+'070804'!K36+'070808'!K36+'070806'!K36+'070501'!K36</f>
        <v>0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'070101'!D38+'070201'!D37+'070202'!D37+'070301'!D37+'070303 '!D37+'070304'!D37+'070401'!D37+'070802'!D37+'070803'!D37+'070804'!D37+'070808'!D37+'070806'!D37+'070501'!D37</f>
        <v>0</v>
      </c>
      <c r="E37" s="196">
        <f>'070101'!E38+'070201'!E37+'070202'!E37+'070301'!E37+'070303 '!E37+'070304'!E37+'070401'!E37+'070802'!E37+'070803'!E37+'070804'!E37+'070808'!E37+'070806'!E37+'070501'!E37</f>
        <v>0</v>
      </c>
      <c r="F37" s="196">
        <f>'070101'!F38+'070201'!F37+'070202'!F37+'070301'!F37+'070303 '!F37+'070304'!F37+'070401'!F37+'070802'!F37+'070803'!F37+'070804'!F37+'070808'!F37+'070806'!F37+'070501'!F37</f>
        <v>0</v>
      </c>
      <c r="G37" s="196">
        <f>'070101'!G38+'070201'!G37+'070202'!G37+'070301'!G37+'070303 '!G37+'070304'!G37+'070401'!G37+'070802'!G37+'070803'!G37+'070804'!G37+'070808'!G37+'070806'!G37+'070501'!G37</f>
        <v>0</v>
      </c>
      <c r="H37" s="196">
        <f>'070101'!H38+'070201'!H37+'070202'!H37+'070301'!H37+'070303 '!H37+'070304'!H37+'070401'!H37+'070802'!H37+'070803'!H37+'070804'!H37+'070808'!H37+'070806'!H37+'070501'!H37</f>
        <v>0</v>
      </c>
      <c r="I37" s="196">
        <f>'070101'!I38+'070201'!I37+'070202'!I37+'070301'!I37+'070303 '!I37+'070304'!I37+'070401'!I37+'070802'!I37+'070803'!I37+'070804'!I37+'070808'!I37+'070806'!I37+'070501'!I37</f>
        <v>0</v>
      </c>
      <c r="J37" s="196">
        <f>'070101'!J38+'070201'!J37+'070202'!J37+'070301'!J37+'070303 '!J37+'070304'!J37+'070401'!J37+'070802'!J37+'070803'!J37+'070804'!J37+'070808'!J37+'070806'!J37+'070501'!J37</f>
        <v>0</v>
      </c>
      <c r="K37" s="196">
        <f>'070101'!K38+'070201'!K37+'070202'!K37+'070301'!K37+'070303 '!K37+'070304'!K37+'070401'!K37+'070802'!K37+'070803'!K37+'070804'!K37+'070808'!K37+'070806'!K37+'070501'!K37</f>
        <v>0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'070101'!D39+'070201'!D38+'070202'!D38+'070301'!D38+'070303 '!D38+'070304'!D38+'070401'!D38+'070802'!D38+'070803'!D38+'070804'!D38+'070808'!D38+'070806'!D38+'070501'!D38</f>
        <v>0</v>
      </c>
      <c r="E38" s="196">
        <f>'070101'!E39+'070201'!E38+'070202'!E38+'070301'!E38+'070303 '!E38+'070304'!E38+'070401'!E38+'070802'!E38+'070803'!E38+'070804'!E38+'070808'!E38+'070806'!E38+'070501'!E38</f>
        <v>0</v>
      </c>
      <c r="F38" s="196">
        <f>'070101'!F39+'070201'!F38+'070202'!F38+'070301'!F38+'070303 '!F38+'070304'!F38+'070401'!F38+'070802'!F38+'070803'!F38+'070804'!F38+'070808'!F38+'070806'!F38+'070501'!F38</f>
        <v>0</v>
      </c>
      <c r="G38" s="196">
        <f>'070101'!G39+'070201'!G38+'070202'!G38+'070301'!G38+'070303 '!G38+'070304'!G38+'070401'!G38+'070802'!G38+'070803'!G38+'070804'!G38+'070808'!G38+'070806'!G38+'070501'!G38</f>
        <v>0</v>
      </c>
      <c r="H38" s="196">
        <f>'070101'!H39+'070201'!H38+'070202'!H38+'070301'!H38+'070303 '!H38+'070304'!H38+'070401'!H38+'070802'!H38+'070803'!H38+'070804'!H38+'070808'!H38+'070806'!H38+'070501'!H38</f>
        <v>0</v>
      </c>
      <c r="I38" s="196">
        <f>'070101'!I39+'070201'!I38+'070202'!I38+'070301'!I38+'070303 '!I38+'070304'!I38+'070401'!I38+'070802'!I38+'070803'!I38+'070804'!I38+'070808'!I38+'070806'!I38+'070501'!I38</f>
        <v>0</v>
      </c>
      <c r="J38" s="196">
        <f>'070101'!J39+'070201'!J38+'070202'!J38+'070301'!J38+'070303 '!J38+'070304'!J38+'070401'!J38+'070802'!J38+'070803'!J38+'070804'!J38+'070808'!J38+'070806'!J38+'070501'!J38</f>
        <v>0</v>
      </c>
      <c r="K38" s="196">
        <f>'070101'!K39+'070201'!K38+'070202'!K38+'070301'!K38+'070303 '!K38+'070304'!K38+'070401'!K38+'070802'!K38+'070803'!K38+'070804'!K38+'070808'!K38+'070806'!K38+'070501'!K38</f>
        <v>0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'070101'!D40+'070201'!D39+'070202'!D39+'070301'!D39+'070303 '!D39+'070304'!D39+'070401'!D39+'070802'!D39+'070803'!D39+'070804'!D39+'070808'!D39+'070806'!D39+'070501'!D39</f>
        <v>0</v>
      </c>
      <c r="E39" s="196">
        <f>'070101'!E40+'070201'!E39+'070202'!E39+'070301'!E39+'070303 '!E39+'070304'!E39+'070401'!E39+'070802'!E39+'070803'!E39+'070804'!E39+'070808'!E39+'070806'!E39+'070501'!E39</f>
        <v>0</v>
      </c>
      <c r="F39" s="196">
        <f>'070101'!F40+'070201'!F39+'070202'!F39+'070301'!F39+'070303 '!F39+'070304'!F39+'070401'!F39+'070802'!F39+'070803'!F39+'070804'!F39+'070808'!F39+'070806'!F39+'070501'!F39</f>
        <v>0</v>
      </c>
      <c r="G39" s="196">
        <f>'070101'!G40+'070201'!G39+'070202'!G39+'070301'!G39+'070303 '!G39+'070304'!G39+'070401'!G39+'070802'!G39+'070803'!G39+'070804'!G39+'070808'!G39+'070806'!G39+'070501'!G39</f>
        <v>0</v>
      </c>
      <c r="H39" s="196">
        <f>'070101'!H40+'070201'!H39+'070202'!H39+'070301'!H39+'070303 '!H39+'070304'!H39+'070401'!H39+'070802'!H39+'070803'!H39+'070804'!H39+'070808'!H39+'070806'!H39+'070501'!H39</f>
        <v>0</v>
      </c>
      <c r="I39" s="196">
        <f>'070101'!I40+'070201'!I39+'070202'!I39+'070301'!I39+'070303 '!I39+'070304'!I39+'070401'!I39+'070802'!I39+'070803'!I39+'070804'!I39+'070808'!I39+'070806'!I39+'070501'!I39</f>
        <v>0</v>
      </c>
      <c r="J39" s="196">
        <f>'070101'!J40+'070201'!J39+'070202'!J39+'070301'!J39+'070303 '!J39+'070304'!J39+'070401'!J39+'070802'!J39+'070803'!J39+'070804'!J39+'070808'!J39+'070806'!J39+'070501'!J39</f>
        <v>0</v>
      </c>
      <c r="K39" s="196">
        <f>'070101'!K40+'070201'!K39+'070202'!K39+'070301'!K39+'070303 '!K39+'070304'!K39+'070401'!K39+'070802'!K39+'070803'!K39+'070804'!K39+'070808'!K39+'070806'!K39+'070501'!K39</f>
        <v>0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'070101'!D41+'070201'!D40+'070202'!D40+'070301'!D40+'070303 '!D40+'070304'!D40+'070401'!D40+'070802'!D40+'070803'!D40+'070804'!D40+'070808'!D40+'070806'!D40+'070501'!D40</f>
        <v>0</v>
      </c>
      <c r="E40" s="196">
        <f>'070101'!E41+'070201'!E40+'070202'!E40+'070301'!E40+'070303 '!E40+'070304'!E40+'070401'!E40+'070802'!E40+'070803'!E40+'070804'!E40+'070808'!E40+'070806'!E40+'070501'!E40</f>
        <v>0</v>
      </c>
      <c r="F40" s="196">
        <f>'070101'!F41+'070201'!F40+'070202'!F40+'070301'!F40+'070303 '!F40+'070304'!F40+'070401'!F40+'070802'!F40+'070803'!F40+'070804'!F40+'070808'!F40+'070806'!F40+'070501'!F40</f>
        <v>0</v>
      </c>
      <c r="G40" s="196">
        <f>'070101'!G41+'070201'!G40+'070202'!G40+'070301'!G40+'070303 '!G40+'070304'!G40+'070401'!G40+'070802'!G40+'070803'!G40+'070804'!G40+'070808'!G40+'070806'!G40+'070501'!G40</f>
        <v>0</v>
      </c>
      <c r="H40" s="196">
        <f>'070101'!H41+'070201'!H40+'070202'!H40+'070301'!H40+'070303 '!H40+'070304'!H40+'070401'!H40+'070802'!H40+'070803'!H40+'070804'!H40+'070808'!H40+'070806'!H40+'070501'!H40</f>
        <v>0</v>
      </c>
      <c r="I40" s="196">
        <f>'070101'!I41+'070201'!I40+'070202'!I40+'070301'!I40+'070303 '!I40+'070304'!I40+'070401'!I40+'070802'!I40+'070803'!I40+'070804'!I40+'070808'!I40+'070806'!I40+'070501'!I40</f>
        <v>0</v>
      </c>
      <c r="J40" s="196">
        <f>'070101'!J41+'070201'!J40+'070202'!J40+'070301'!J40+'070303 '!J40+'070304'!J40+'070401'!J40+'070802'!J40+'070803'!J40+'070804'!J40+'070808'!J40+'070806'!J40+'070501'!J40</f>
        <v>0</v>
      </c>
      <c r="K40" s="196">
        <f>'070101'!K41+'070201'!K40+'070202'!K40+'070301'!K40+'070303 '!K40+'070304'!K40+'070401'!K40+'070802'!K40+'070803'!K40+'070804'!K40+'070808'!K40+'070806'!K40+'070501'!K40</f>
        <v>0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'070101'!D42+'070201'!D41+'070202'!D41+'070301'!D41+'070303 '!D41+'070304'!D41+'070401'!D41+'070802'!D41+'070803'!D41+'070804'!D41+'070808'!D41+'070806'!D41+'070501'!D41</f>
        <v>28</v>
      </c>
      <c r="E41" s="196">
        <f>'070101'!E42+'070201'!E41+'070202'!E41+'070301'!E41+'070303 '!E41+'070304'!E41+'070401'!E41+'070802'!E41+'070803'!E41+'070804'!E41+'070808'!E41+'070806'!E41+'070501'!E41</f>
        <v>50</v>
      </c>
      <c r="F41" s="196">
        <f>'070101'!F42+'070201'!F41+'070202'!F41+'070301'!F41+'070303 '!F41+'070304'!F41+'070401'!F41+'070802'!F41+'070803'!F41+'070804'!F41+'070808'!F41+'070806'!F41+'070501'!F41</f>
        <v>50</v>
      </c>
      <c r="G41" s="196">
        <f>'070101'!G42+'070201'!G41+'070202'!G41+'070301'!G41+'070303 '!G41+'070304'!G41+'070401'!G41+'070802'!G41+'070803'!G41+'070804'!G41+'070808'!G41+'070806'!G41+'070501'!G41</f>
        <v>60</v>
      </c>
      <c r="H41" s="196">
        <f>'070101'!H42+'070201'!H41+'070202'!H41+'070301'!H41+'070303 '!H41+'070304'!H41+'070401'!H41+'070802'!H41+'070803'!H41+'070804'!H41+'070808'!H41+'070806'!H41+'070501'!H41</f>
        <v>63</v>
      </c>
      <c r="I41" s="196">
        <f>'070101'!I42+'070201'!I41+'070202'!I41+'070301'!I41+'070303 '!I41+'070304'!I41+'070401'!I41+'070802'!I41+'070803'!I41+'070804'!I41+'070808'!I41+'070806'!I41+'070501'!I41</f>
        <v>64</v>
      </c>
      <c r="J41" s="196">
        <f>'070101'!J42+'070201'!J41+'070202'!J41+'070301'!J41+'070303 '!J41+'070304'!J41+'070401'!J41+'070802'!J41+'070803'!J41+'070804'!J41+'070808'!J41+'070806'!J41+'070501'!J41</f>
        <v>81</v>
      </c>
      <c r="K41" s="196">
        <f>'070101'!K42+'070201'!K41+'070202'!K41+'070301'!K41+'070303 '!K41+'070304'!K41+'070401'!K41+'070802'!K41+'070803'!K41+'070804'!K41+'070808'!K41+'070806'!K41+'070501'!K41</f>
        <v>78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'070101'!D43+'070201'!D42+'070202'!D42+'070301'!D42+'070303 '!D42+'070304'!D42+'070401'!D42+'070802'!D42+'070803'!D42+'070804'!D42+'070808'!D42+'070806'!D42+'070501'!D42</f>
        <v>40700</v>
      </c>
      <c r="E42" s="196">
        <f>'070101'!E43+'070201'!E42+'070202'!E42+'070301'!E42+'070303 '!E42+'070304'!E42+'070401'!E42+'070802'!E42+'070803'!E42+'070804'!E42+'070808'!E42+'070806'!E42+'070501'!E42</f>
        <v>0</v>
      </c>
      <c r="F42" s="196">
        <f>'070101'!F43+'070201'!F42+'070202'!F42+'070301'!F42+'070303 '!F42+'070304'!F42+'070401'!F42+'070802'!F42+'070803'!F42+'070804'!F42+'070808'!F42+'070806'!F42+'070501'!F42</f>
        <v>0</v>
      </c>
      <c r="G42" s="196">
        <f>'070101'!G43+'070201'!G42+'070202'!G42+'070301'!G42+'070303 '!G42+'070304'!G42+'070401'!G42+'070802'!G42+'070803'!G42+'070804'!G42+'070808'!G42+'070806'!G42+'070501'!G42</f>
        <v>0</v>
      </c>
      <c r="H42" s="196">
        <f>'070101'!H43+'070201'!H42+'070202'!H42+'070301'!H42+'070303 '!H42+'070304'!H42+'070401'!H42+'070802'!H42+'070803'!H42+'070804'!H42+'070808'!H42+'070806'!H42+'070501'!H42</f>
        <v>6522.91</v>
      </c>
      <c r="I42" s="196">
        <f>'070101'!I43+'070201'!I42+'070202'!I42+'070301'!I42+'070303 '!I42+'070304'!I42+'070401'!I42+'070802'!I42+'070803'!I42+'070804'!I42+'070808'!I42+'070806'!I42+'070501'!I42</f>
        <v>6522.91</v>
      </c>
      <c r="J42" s="196">
        <f>'070101'!J43+'070201'!J42+'070202'!J42+'070301'!J42+'070303 '!J42+'070304'!J42+'070401'!J42+'070802'!J42+'070803'!J42+'070804'!J42+'070808'!J42+'070806'!J42+'070501'!J42</f>
        <v>6522.91</v>
      </c>
      <c r="K42" s="196">
        <f>'070101'!K43+'070201'!K42+'070202'!K42+'070301'!K42+'070303 '!K42+'070304'!K42+'070401'!K42+'070802'!K42+'070803'!K42+'070804'!K42+'070808'!K42+'070806'!K42+'070501'!K42</f>
        <v>0</v>
      </c>
      <c r="L42" s="117">
        <v>0</v>
      </c>
      <c r="M42" s="148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f>'070101'!D44+'070201'!D43+'070202'!D43+'070301'!D43+'070303 '!D43+'070304'!D43+'070401'!D43+'070802'!D43+'070803'!D43+'070804'!D43+'070808'!D43+'070806'!D43+'070501'!D43</f>
        <v>0</v>
      </c>
      <c r="E43" s="196">
        <f>'070101'!E44+'070201'!E43+'070202'!E43+'070301'!E43+'070303 '!E43+'070304'!E43+'070401'!E43+'070802'!E43+'070803'!E43+'070804'!E43+'070808'!E43+'070806'!E43+'070501'!E43</f>
        <v>0</v>
      </c>
      <c r="F43" s="196">
        <f>'070101'!F44+'070201'!F43+'070202'!F43+'070301'!F43+'070303 '!F43+'070304'!F43+'070401'!F43+'070802'!F43+'070803'!F43+'070804'!F43+'070808'!F43+'070806'!F43+'070501'!F43</f>
        <v>0</v>
      </c>
      <c r="G43" s="196">
        <f>'070101'!G44+'070201'!G43+'070202'!G43+'070301'!G43+'070303 '!G43+'070304'!G43+'070401'!G43+'070802'!G43+'070803'!G43+'070804'!G43+'070808'!G43+'070806'!G43+'070501'!G43</f>
        <v>0</v>
      </c>
      <c r="H43" s="196">
        <f>'070101'!H44+'070201'!H43+'070202'!H43+'070301'!H43+'070303 '!H43+'070304'!H43+'070401'!H43+'070802'!H43+'070803'!H43+'070804'!H43+'070808'!H43+'070806'!H43+'070501'!H43</f>
        <v>0</v>
      </c>
      <c r="I43" s="196">
        <f>'070101'!I44+'070201'!I43+'070202'!I43+'070301'!I43+'070303 '!I43+'070304'!I43+'070401'!I43+'070802'!I43+'070803'!I43+'070804'!I43+'070808'!I43+'070806'!I43+'070501'!I43</f>
        <v>0</v>
      </c>
      <c r="J43" s="196">
        <f>'070101'!J44+'070201'!J43+'070202'!J43+'070301'!J43+'070303 '!J43+'070304'!J43+'070401'!J43+'070802'!J43+'070803'!J43+'070804'!J43+'070808'!J43+'070806'!J43+'070501'!J43</f>
        <v>0</v>
      </c>
      <c r="K43" s="196">
        <f>'070101'!K44+'070201'!K43+'070202'!K43+'070301'!K43+'070303 '!K43+'070304'!K43+'070401'!K43+'070802'!K43+'070803'!K43+'070804'!K43+'070808'!K43+'070806'!K43+'070501'!K43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'070101'!D45+'070201'!D44+'070202'!D44+'070301'!D44+'070303 '!D44+'070304'!D44+'070401'!D44+'070802'!D44+'070803'!D44+'070804'!D44+'070808'!D44+'070806'!D44+'070501'!D44</f>
        <v>58092900</v>
      </c>
      <c r="E44" s="196">
        <f>'070101'!E45+'070201'!E44+'070202'!E44+'070301'!E44+'070303 '!E44+'070304'!E44+'070401'!E44+'070802'!E44+'070803'!E44+'070804'!E44+'070808'!E44+'070806'!E44+'070501'!E44</f>
        <v>0</v>
      </c>
      <c r="F44" s="196">
        <f>'070101'!F45+'070201'!F44+'070202'!F44+'070301'!F44+'070303 '!F44+'070304'!F44+'070401'!F44+'070802'!F44+'070803'!F44+'070804'!F44+'070808'!F44+'070806'!F44+'070501'!F44</f>
        <v>24061314.71</v>
      </c>
      <c r="G44" s="196">
        <f>'070101'!G45+'070201'!G44+'070202'!G44+'070301'!G44+'070303 '!G44+'070304'!G44+'070401'!G44+'070802'!G44+'070803'!G44+'070804'!G44+'070808'!G44+'070806'!G44+'070501'!G44</f>
        <v>0</v>
      </c>
      <c r="H44" s="196">
        <f>'070101'!H45+'070201'!H44+'070202'!H44+'070301'!H44+'070303 '!H44+'070304'!H44+'070401'!H44+'070802'!H44+'070803'!H44+'070804'!H44+'070808'!H44+'070806'!H44+'070501'!H44</f>
        <v>18077058.01</v>
      </c>
      <c r="I44" s="196">
        <f>'070101'!I45+'070201'!I44+'070202'!I44+'070301'!I44+'070303 '!I44+'070304'!I44+'070401'!I44+'070802'!I44+'070803'!I44+'070804'!I44+'070808'!I44+'070806'!I44+'070501'!I44</f>
        <v>17951728.510000005</v>
      </c>
      <c r="J44" s="196">
        <f>J45+J46+J47+J48+J49+J51</f>
        <v>17900125.230000004</v>
      </c>
      <c r="K44" s="196">
        <f>'070101'!K45+'070201'!K44+'070202'!K44+'070301'!K44+'070303 '!K44+'070304'!K44+'070401'!K44+'070802'!K44+'070803'!K44+'070804'!K44+'070808'!K44+'070806'!K44+'070501'!K44</f>
        <v>125329.49999999868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6">
        <f>'070101'!D46+'070201'!D45+'070202'!D45+'070301'!D45+'070303 '!D45+'070304'!D45+'070401'!D45+'070802'!D45+'070803'!D45+'070804'!D45+'070808'!D45+'070806'!D45+'070501'!D45</f>
        <v>40184090</v>
      </c>
      <c r="E45" s="196">
        <f>'070101'!E46+'070201'!E45+'070202'!E45+'070301'!E45+'070303 '!E45+'070304'!E45+'070401'!E45+'070802'!E45+'070803'!E45+'070804'!E45+'070808'!E45+'070806'!E45+'070501'!E45</f>
        <v>0</v>
      </c>
      <c r="F45" s="196">
        <f>'070101'!F46+'070201'!F45+'070202'!F45+'070301'!F45+'070303 '!F45+'070304'!F45+'070401'!F45+'070802'!F45+'070803'!F45+'070804'!F45+'070808'!F45+'070806'!F45+'070501'!F45</f>
        <v>0</v>
      </c>
      <c r="G45" s="196">
        <f>'070101'!G46+'070201'!G45+'070202'!G45+'070301'!G45+'070303 '!G45+'070304'!G45+'070401'!G45+'070802'!G45+'070803'!G45+'070804'!G45+'070808'!G45+'070806'!G45+'070501'!G45</f>
        <v>0</v>
      </c>
      <c r="H45" s="196">
        <f>'070101'!H46+'070201'!H45+'070202'!H45+'070301'!H45+'070303 '!H45+'070304'!H45+'070401'!H45+'070802'!H45+'070803'!H45+'070804'!H45+'070808'!H45+'070806'!H45+'070501'!H45</f>
        <v>12979265.190000001</v>
      </c>
      <c r="I45" s="196">
        <f>'070101'!I46+'070201'!I45+'070202'!I45+'070301'!I45+'070303 '!I45+'070304'!I45+'070401'!I45+'070802'!I45+'070803'!I45+'070804'!I45+'070808'!I45+'070806'!I45+'070501'!I45</f>
        <v>12916217.110000001</v>
      </c>
      <c r="J45" s="196">
        <f>'070101'!J46+'070201'!J45+'070202'!J45+'070301'!J45+'070303 '!J45+'070304'!J45+'070401'!J45+'070802'!J45+'070803'!J45+'070804'!J45+'070808'!J45+'070806'!J45+'070501'!J45</f>
        <v>12819757.060000002</v>
      </c>
      <c r="K45" s="196">
        <f>'070101'!K46+'070201'!K45+'070202'!K45+'070301'!K45+'070303 '!K45+'070304'!K45+'070401'!K45+'070802'!K45+'070803'!K45+'070804'!K45+'070808'!K45+'070806'!K45+'070501'!K45</f>
        <v>63048.07999999891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6">
        <f>'070101'!D47+'070201'!D46+'070202'!D46+'070301'!D46+'070303 '!D46+'070304'!D46+'070401'!D46+'070802'!D46+'070803'!D46+'070804'!D46+'070808'!D46+'070806'!D46+'070501'!D46</f>
        <v>1889701</v>
      </c>
      <c r="E46" s="196">
        <f>'070101'!E47+'070201'!E46+'070202'!E46+'070301'!E46+'070303 '!E46+'070304'!E46+'070401'!E46+'070802'!E46+'070803'!E46+'070804'!E46+'070808'!E46+'070806'!E46+'070501'!E46</f>
        <v>0</v>
      </c>
      <c r="F46" s="196">
        <f>'070101'!F47+'070201'!F46+'070202'!F46+'070301'!F46+'070303 '!F46+'070304'!F46+'070401'!F46+'070802'!F46+'070803'!F46+'070804'!F46+'070808'!F46+'070806'!F46+'070501'!F46</f>
        <v>0</v>
      </c>
      <c r="G46" s="196">
        <f>'070101'!G47+'070201'!G46+'070202'!G46+'070301'!G46+'070303 '!G46+'070304'!G46+'070401'!G46+'070802'!G46+'070803'!G46+'070804'!G46+'070808'!G46+'070806'!G46+'070501'!G46</f>
        <v>0</v>
      </c>
      <c r="H46" s="196">
        <f>'070101'!H47+'070201'!H46+'070202'!H46+'070301'!H46+'070303 '!H46+'070304'!H46+'070401'!H46+'070802'!H46+'070803'!H46+'070804'!H46+'070808'!H46+'070806'!H46+'070501'!H46</f>
        <v>409166.19</v>
      </c>
      <c r="I46" s="196">
        <f>'070101'!I47+'070201'!I46+'070202'!I46+'070301'!I46+'070303 '!I46+'070304'!I46+'070401'!I46+'070802'!I46+'070803'!I46+'070804'!I46+'070808'!I46+'070806'!I46+'070501'!I46</f>
        <v>408665.7</v>
      </c>
      <c r="J46" s="196">
        <f>'070101'!J47+'070201'!J46+'070202'!J46+'070301'!J46+'070303 '!J46+'070304'!J46+'070401'!J46+'070802'!J46+'070803'!J46+'070804'!J46+'070808'!J46+'070806'!J46+'070501'!J46</f>
        <v>408656.58</v>
      </c>
      <c r="K46" s="196">
        <f>'070101'!K47+'070201'!K46+'070202'!K46+'070301'!K46+'070303 '!K46+'070304'!K46+'070401'!K46+'070802'!K46+'070803'!K46+'070804'!K46+'070808'!K46+'070806'!K46+'070501'!K46</f>
        <v>500.48999999999796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6">
        <f>'070101'!D48+'070201'!D47+'070202'!D47+'070301'!D47+'070303 '!D47+'070304'!D47+'070401'!D47+'070802'!D47+'070803'!D47+'070804'!D47+'070808'!D47+'070806'!D47+'070501'!D47</f>
        <v>11115818</v>
      </c>
      <c r="E47" s="196">
        <f>'070101'!E48+'070201'!E47+'070202'!E47+'070301'!E47+'070303 '!E47+'070304'!E47+'070401'!E47+'070802'!E47+'070803'!E47+'070804'!E47+'070808'!E47+'070806'!E47+'070501'!E47</f>
        <v>0</v>
      </c>
      <c r="F47" s="196">
        <f>'070101'!F48+'070201'!F47+'070202'!F47+'070301'!F47+'070303 '!F47+'070304'!F47+'070401'!F47+'070802'!F47+'070803'!F47+'070804'!F47+'070808'!F47+'070806'!F47+'070501'!F47</f>
        <v>0</v>
      </c>
      <c r="G47" s="196">
        <f>'070101'!G48+'070201'!G47+'070202'!G47+'070301'!G47+'070303 '!G47+'070304'!G47+'070401'!G47+'070802'!G47+'070803'!G47+'070804'!G47+'070808'!G47+'070806'!G47+'070501'!G47</f>
        <v>0</v>
      </c>
      <c r="H47" s="196">
        <f>'070101'!H48+'070201'!H47+'070202'!H47+'070301'!H47+'070303 '!H47+'070304'!H47+'070401'!H47+'070802'!H47+'070803'!H47+'070804'!H47+'070808'!H47+'070806'!H47+'070501'!H47</f>
        <v>3140624.61</v>
      </c>
      <c r="I47" s="196">
        <f>'070101'!I48+'070201'!I47+'070202'!I47+'070301'!I47+'070303 '!I47+'070304'!I47+'070401'!I47+'070802'!I47+'070803'!I47+'070804'!I47+'070808'!I47+'070806'!I47+'070501'!I47</f>
        <v>3123782.6</v>
      </c>
      <c r="J47" s="196">
        <f>'070101'!J48+'070201'!J47+'070202'!J47+'070301'!J47+'070303 '!J47+'070304'!J47+'070401'!J47+'070802'!J47+'070803'!J47+'070804'!J47+'070808'!J47+'070806'!J47+'070501'!J47</f>
        <v>3119121.17</v>
      </c>
      <c r="K47" s="196">
        <f>'070101'!K48+'070201'!K47+'070202'!K47+'070301'!K47+'070303 '!K47+'070304'!K47+'070401'!K47+'070802'!K47+'070803'!K47+'070804'!K47+'070808'!K47+'070806'!K47+'070501'!K47</f>
        <v>16842.0099999999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6">
        <f>'070101'!D49+'070201'!D48+'070202'!D48+'070301'!D48+'070303 '!D48+'070304'!D48+'070401'!D48+'070802'!D48+'070803'!D48+'070804'!D48+'070808'!D48+'070806'!D48+'070501'!D48</f>
        <v>4770291</v>
      </c>
      <c r="E48" s="196">
        <f>'070101'!E49+'070201'!E48+'070202'!E48+'070301'!E48+'070303 '!E48+'070304'!E48+'070401'!E48+'070802'!E48+'070803'!E48+'070804'!E48+'070808'!E48+'070806'!E48+'070501'!E48</f>
        <v>0</v>
      </c>
      <c r="F48" s="196">
        <f>'070101'!F49+'070201'!F48+'070202'!F48+'070301'!F48+'070303 '!F48+'070304'!F48+'070401'!F48+'070802'!F48+'070803'!F48+'070804'!F48+'070808'!F48+'070806'!F48+'070501'!F48</f>
        <v>0</v>
      </c>
      <c r="G48" s="196">
        <f>'070101'!G49+'070201'!G48+'070202'!G48+'070301'!G48+'070303 '!G48+'070304'!G48+'070401'!G48+'070802'!G48+'070803'!G48+'070804'!G48+'070808'!G48+'070806'!G48+'070501'!G48</f>
        <v>0</v>
      </c>
      <c r="H48" s="196">
        <f>'070101'!H49+'070201'!H48+'070202'!H48+'070301'!H48+'070303 '!H48+'070304'!H48+'070401'!H48+'070802'!H48+'070803'!H48+'070804'!H48+'070808'!H48+'070806'!H48+'070501'!H48</f>
        <v>1548002.02</v>
      </c>
      <c r="I48" s="196">
        <f>'070101'!I49+'070201'!I48+'070202'!I48+'070301'!I48+'070303 '!I48+'070304'!I48+'070401'!I48+'070802'!I48+'070803'!I48+'070804'!I48+'070808'!I48+'070806'!I48+'070501'!I48</f>
        <v>1503063.1</v>
      </c>
      <c r="J48" s="196">
        <f>'070101'!J49+'070201'!J48+'070202'!J48+'070301'!J48+'070303 '!J48+'070304'!J48+'070401'!J48+'070802'!J48+'070803'!J48+'070804'!J48+'070808'!J48+'070806'!J48+'070501'!J48</f>
        <v>1503063.1</v>
      </c>
      <c r="K48" s="196">
        <f>'070101'!K49+'070201'!K48+'070202'!K48+'070301'!K48+'070303 '!K48+'070304'!K48+'070401'!K48+'070802'!K48+'070803'!K48+'070804'!K48+'070808'!K48+'070806'!K48+'070501'!K48</f>
        <v>44938.91999999987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6">
        <f>'070101'!D50+'070201'!D49+'070202'!D49+'070301'!D49+'070303 '!D49+'070304'!D49+'070401'!D49+'070802'!D49+'070803'!D49+'070804'!D49+'070808'!D49+'070806'!D49+'070501'!D49</f>
        <v>133000</v>
      </c>
      <c r="E49" s="196">
        <f>'070101'!E50+'070201'!E49+'070202'!E49+'070301'!E49+'070303 '!E49+'070304'!E49+'070401'!E49+'070802'!E49+'070803'!E49+'070804'!E49+'070808'!E49+'070806'!E49+'070501'!E49</f>
        <v>0</v>
      </c>
      <c r="F49" s="196">
        <f>'070101'!F50+'070201'!F49+'070202'!F49+'070301'!F49+'070303 '!F49+'070304'!F49+'070401'!F49+'070802'!F49+'070803'!F49+'070804'!F49+'070808'!F49+'070806'!F49+'070501'!F49</f>
        <v>0</v>
      </c>
      <c r="G49" s="196">
        <f>'070101'!G50+'070201'!G49+'070202'!G49+'070301'!G49+'070303 '!G49+'070304'!G49+'070401'!G49+'070802'!G49+'070803'!G49+'070804'!G49+'070808'!G49+'070806'!G49+'070501'!G49</f>
        <v>0</v>
      </c>
      <c r="H49" s="196">
        <f>'070101'!H50+'070201'!H49+'070202'!H49+'070301'!H49+'070303 '!H49+'070304'!H49+'070401'!H49+'070802'!H49+'070803'!H49+'070804'!H49+'070808'!H49+'070806'!H49+'070501'!H49</f>
        <v>0</v>
      </c>
      <c r="I49" s="196">
        <f>'070101'!I50+'070201'!I49+'070202'!I49+'070301'!I49+'070303 '!I49+'070304'!I49+'070401'!I49+'070802'!I49+'070803'!I49+'070804'!I49+'070808'!I49+'070806'!I49+'070501'!I49</f>
        <v>0</v>
      </c>
      <c r="J49" s="196">
        <f>'070101'!J50+'070201'!J49+'070202'!J49+'070301'!J49+'070303 '!J49+'070304'!J49+'070401'!J49+'070802'!J49+'070803'!J49+'070804'!J49+'070808'!J49+'070806'!J49+'070501'!J49</f>
        <v>49527.32</v>
      </c>
      <c r="K49" s="196">
        <f>'070101'!K50+'070201'!K49+'070202'!K49+'070301'!K49+'070303 '!K49+'070304'!K49+'070401'!K49+'070802'!K49+'070803'!K49+'070804'!K49+'070808'!K49+'070806'!K49+'070501'!K49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6">
        <f>'070101'!D51+'070201'!D50+'070202'!D50+'070301'!D50+'070303 '!D50+'070304'!D50+'070401'!D50+'070802'!D50+'070803'!D50+'070804'!D50+'070808'!D50+'070806'!D50+'070501'!D50</f>
        <v>0</v>
      </c>
      <c r="E50" s="196">
        <f>'070101'!E51+'070201'!E50+'070202'!E50+'070301'!E50+'070303 '!E50+'070304'!E50+'070401'!E50+'070802'!E50+'070803'!E50+'070804'!E50+'070808'!E50+'070806'!E50+'070501'!E50</f>
        <v>0</v>
      </c>
      <c r="F50" s="196">
        <f>'070101'!F51+'070201'!F50+'070202'!F50+'070301'!F50+'070303 '!F50+'070304'!F50+'070401'!F50+'070802'!F50+'070803'!F50+'070804'!F50+'070808'!F50+'070806'!F50+'070501'!F50</f>
        <v>0</v>
      </c>
      <c r="G50" s="196">
        <f>'070101'!G51+'070201'!G50+'070202'!G50+'070301'!G50+'070303 '!G50+'070304'!G50+'070401'!G50+'070802'!G50+'070803'!G50+'070804'!G50+'070808'!G50+'070806'!G50+'070501'!G50</f>
        <v>0</v>
      </c>
      <c r="H50" s="196">
        <f>'070101'!H51+'070201'!H50+'070202'!H50+'070301'!H50+'070303 '!H50+'070304'!H50+'070401'!H50+'070802'!H50+'070803'!H50+'070804'!H50+'070808'!H50+'070806'!H50+'070501'!H50</f>
        <v>0</v>
      </c>
      <c r="I50" s="196">
        <f>'070101'!I51+'070201'!I50+'070202'!I50+'070301'!I50+'070303 '!I50+'070304'!I50+'070401'!I50+'070802'!I50+'070803'!I50+'070804'!I50+'070808'!I50+'070806'!I50+'070501'!I50</f>
        <v>0</v>
      </c>
      <c r="J50" s="196">
        <f>'070101'!J51+'070201'!J50+'070202'!J50+'070301'!J50+'070303 '!J50+'070304'!J50+'070401'!J50+'070802'!J50+'070803'!J50+'070804'!J50+'070808'!J50+'070806'!J50+'070501'!J50</f>
        <v>0</v>
      </c>
      <c r="K50" s="196">
        <f>'070101'!K51+'070201'!K50+'070202'!K50+'070301'!K50+'070303 '!K50+'070304'!K50+'070401'!K50+'070802'!K50+'070803'!K50+'070804'!K50+'070808'!K50+'070806'!K50+'070501'!K50</f>
        <v>0</v>
      </c>
      <c r="L50" s="116">
        <v>0</v>
      </c>
      <c r="M50" s="148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6">
        <v>0</v>
      </c>
      <c r="E51" s="196">
        <f>'070101'!E52+'070201'!E51+'070202'!E51+'070301'!E51+'070303 '!E51+'070304'!E51+'070401'!E51+'070802'!E51+'070803'!E51+'070804'!E51+'070808'!E51+'070806'!E51+'070501'!E51</f>
        <v>0</v>
      </c>
      <c r="F51" s="196">
        <f>'070101'!F52+'070201'!F51+'070202'!F51+'070301'!F51+'070303 '!F51+'070304'!F51+'070401'!F51+'070802'!F51+'070803'!F51+'070804'!F51+'070808'!F51+'070806'!F51+'070501'!F51</f>
        <v>0</v>
      </c>
      <c r="G51" s="196">
        <f>'070101'!G52+'070201'!G51+'070202'!G51+'070301'!G51+'070303 '!G51+'070304'!G51+'070401'!G51+'070802'!G51+'070803'!G51+'070804'!G51+'070808'!G51+'070806'!G51+'070501'!G51</f>
        <v>0</v>
      </c>
      <c r="H51" s="196">
        <f>'070101'!H52+'070201'!H51+'070202'!H51+'070301'!H51+'070303 '!H51+'070304'!H51+'070401'!H51+'070802'!H51+'070803'!H51+'070804'!H51+'070808'!H51+'070806'!H51+'070501'!H51</f>
        <v>0</v>
      </c>
      <c r="I51" s="196">
        <f>'070101'!I52+'070201'!I51+'070202'!I51+'070301'!I51+'070303 '!I51+'070304'!I51+'070401'!I51+'070802'!I51+'070803'!I51+'070804'!I51+'070808'!I51+'070806'!I51+'070501'!I51</f>
        <v>0</v>
      </c>
      <c r="J51" s="196">
        <f>'070101'!J52+'070201'!J51+'070202'!J51+'070301'!J51+'070303 '!J51+'070304'!J51+'070401'!J51+'070802'!J51+'070803'!J51+'070804'!J51+'070808'!J51+'070806'!J51+'070501'!J51</f>
        <v>0</v>
      </c>
      <c r="K51" s="196">
        <f>'070101'!K52+'070201'!K51+'070202'!K51+'070301'!K51+'070303 '!K51+'070304'!K51+'070401'!K51+'070802'!K51+'070803'!K51+'070804'!K51+'070808'!K51+'070806'!K51+'070501'!K51</f>
        <v>0</v>
      </c>
      <c r="L51" s="116"/>
      <c r="M51" s="148"/>
      <c r="N51" s="5"/>
    </row>
    <row r="52" spans="1:14" s="14" customFormat="1" ht="31.5" customHeight="1">
      <c r="A52" s="103" t="s">
        <v>191</v>
      </c>
      <c r="B52" s="167">
        <v>2280</v>
      </c>
      <c r="C52" s="167">
        <v>220</v>
      </c>
      <c r="D52" s="196">
        <f>D53+D54</f>
        <v>434600</v>
      </c>
      <c r="E52" s="196">
        <f>'070101'!E53+'070201'!E52+'070202'!E52+'070301'!E52+'070303 '!E52+'070304'!E52+'070401'!E52+'070802'!E52+'070803'!E52+'070804'!E52+'070808'!E52+'070806'!E52+'070501'!E52</f>
        <v>0</v>
      </c>
      <c r="F52" s="196">
        <f>'070101'!F53+'070201'!F52+'070202'!F52+'070301'!F52+'070303 '!F52+'070304'!F52+'070401'!F52+'070802'!F52+'070803'!F52+'070804'!F52+'070808'!F52+'070806'!F52+'070501'!F52</f>
        <v>0</v>
      </c>
      <c r="G52" s="196">
        <f>'070101'!G53+'070201'!G52+'070202'!G52+'070301'!G52+'070303 '!G52+'070304'!G52+'070401'!G52+'070802'!G52+'070803'!G52+'070804'!G52+'070808'!G52+'070806'!G52+'070501'!G52</f>
        <v>0</v>
      </c>
      <c r="H52" s="196">
        <f>'070101'!H53+'070201'!H52+'070202'!H52+'070301'!H52+'070303 '!H52+'070304'!H52+'070401'!H52+'070802'!H52+'070803'!H52+'070804'!H52+'070808'!H52+'070806'!H52+'070501'!H52+'070601'!H52</f>
        <v>236286.73</v>
      </c>
      <c r="I52" s="196">
        <f>'070101'!I53+'070201'!I52+'070202'!I52+'070301'!I52+'070303 '!I52+'070304'!I52+'070401'!I52+'070802'!I52+'070803'!I52+'070804'!I52+'070808'!I52+'070806'!I52+'070501'!I52+'070601'!I52</f>
        <v>192691.84</v>
      </c>
      <c r="J52" s="196">
        <f>'070101'!J53+'070201'!J52+'070202'!J52+'070301'!J52+'070303 '!J52+'070304'!J52+'070401'!J52+'070802'!J52+'070803'!J52+'070804'!J52+'070808'!J52+'070806'!J52+'070501'!J52+'070601'!J52</f>
        <v>192691.84</v>
      </c>
      <c r="K52" s="196">
        <f>'070101'!K53+'070201'!K52+'070202'!K52+'070301'!K52+'070303 '!K52+'070304'!K52+'070401'!K52+'070802'!K52+'070803'!K52+'070804'!K52+'070808'!K52+'070806'!K52+'070501'!K52+'070601'!K52</f>
        <v>43594.890000000014</v>
      </c>
      <c r="L52" s="117">
        <v>0</v>
      </c>
      <c r="M52" s="148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6">
        <v>0</v>
      </c>
      <c r="E53" s="196">
        <f>'070101'!E54+'070201'!E53+'070202'!E53+'070301'!E53+'070303 '!E53+'070304'!E53+'070401'!E53+'070802'!E53+'070803'!E53+'070804'!E53+'070808'!E53+'070806'!E53+'070501'!E53</f>
        <v>0</v>
      </c>
      <c r="F53" s="196">
        <f>'070101'!F54+'070201'!F53+'070202'!F53+'070301'!F53+'070303 '!F53+'070304'!F53+'070401'!F53+'070802'!F53+'070803'!F53+'070804'!F53+'070808'!F53+'070806'!F53+'070501'!F53</f>
        <v>0</v>
      </c>
      <c r="G53" s="196">
        <f>'070101'!G54+'070201'!G53+'070202'!G53+'070301'!G53+'070303 '!G53+'070304'!G53+'070401'!G53+'070802'!G53+'070803'!G53+'070804'!G53+'070808'!G53+'070806'!G53+'070501'!G53</f>
        <v>0</v>
      </c>
      <c r="H53" s="196">
        <f>'070101'!H54+'070201'!H53+'070202'!H53+'070301'!H53+'070303 '!H53+'070304'!H53+'070401'!H53+'070802'!H53+'070803'!H53+'070804'!H53+'070808'!H53+'070806'!H53+'070501'!H53</f>
        <v>0</v>
      </c>
      <c r="I53" s="196">
        <f>'070101'!I54+'070201'!I53+'070202'!I53+'070301'!I53+'070303 '!I53+'070304'!I53+'070401'!I53+'070802'!I53+'070803'!I53+'070804'!I53+'070808'!I53+'070806'!I53+'070501'!I53</f>
        <v>0</v>
      </c>
      <c r="J53" s="196">
        <f>'070101'!J54+'070201'!J53+'070202'!J53+'070301'!J53+'070303 '!J53+'070304'!J53+'070401'!J53+'070802'!J53+'070803'!J53+'070804'!J53+'070808'!J53+'070806'!J53+'070501'!J53</f>
        <v>0</v>
      </c>
      <c r="K53" s="196">
        <f>'070101'!K54+'070201'!K53+'070202'!K53+'070301'!K53+'070303 '!K53+'070304'!K53+'070401'!K53+'070802'!K53+'070803'!K53+'070804'!K53+'070808'!K53+'070806'!K53+'070501'!K53</f>
        <v>0</v>
      </c>
      <c r="L53" s="116">
        <f>L56</f>
        <v>0</v>
      </c>
      <c r="M53" s="148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f>'070101'!D54+'070201'!D53+'070202'!D53+'070301'!D54+'070303 '!D54+'070304'!D54+'070401'!D54+'070501'!D54+'070601'!D54+'070802'!D54+'070803'!D54+'070804'!D54+'070808'!D54+'070806'!D53</f>
        <v>434600</v>
      </c>
      <c r="E54" s="196">
        <f>'070101'!E55+'070201'!E54+'070202'!E54+'070301'!E54+'070303 '!E54+'070304'!E54+'070401'!E54+'070802'!E54+'070803'!E54+'070804'!E54+'070808'!E54+'070806'!E54+'070501'!E54</f>
        <v>0</v>
      </c>
      <c r="F54" s="196">
        <f>'070101'!F55+'070201'!F54+'070202'!F54+'070301'!F54+'070303 '!F54+'070304'!F54+'070401'!F54+'070802'!F54+'070803'!F54+'070804'!F54+'070808'!F54+'070806'!F54+'070501'!F54+'070601'!F54</f>
        <v>302006</v>
      </c>
      <c r="G54" s="196">
        <f>'070101'!G55+'070201'!G54+'070202'!G54+'070301'!G54+'070303 '!G54+'070304'!G54+'070401'!G54+'070802'!G54+'070803'!G54+'070804'!G54+'070808'!G54+'070806'!G54+'070501'!G54</f>
        <v>0</v>
      </c>
      <c r="H54" s="196">
        <f>'070101'!H55+'070201'!H54+'070202'!H54+'070301'!H54+'070303 '!H54+'070304'!H54+'070401'!H54+'070802'!H54+'070803'!H54+'070804'!H54+'070808'!H54+'070806'!H54+'070501'!H54+'070601'!H54</f>
        <v>236286.73</v>
      </c>
      <c r="I54" s="196">
        <f>'070101'!I55+'070201'!I54+'070202'!I54+'070301'!I54+'070303 '!I54+'070304'!I54+'070401'!I54+'070802'!I54+'070803'!I54+'070804'!I54+'070808'!I54+'070806'!I54+'070501'!I54+'070601'!I54</f>
        <v>192691.84</v>
      </c>
      <c r="J54" s="196">
        <f>'070101'!J55+'070201'!J54+'070202'!J54+'070301'!J54+'070303 '!J54+'070304'!J54+'070401'!J54+'070802'!J54+'070803'!J54+'070804'!J54+'070808'!J54+'070806'!J54+'070501'!J54+'070601'!J54</f>
        <v>192691.84</v>
      </c>
      <c r="K54" s="196">
        <f>'070101'!K55+'070201'!K54+'070202'!K54+'070301'!K54+'070303 '!K54+'070304'!K54+'070401'!K54+'070802'!K54+'070803'!K54+'070804'!K54+'070808'!K54+'070806'!K54+'070501'!K54+'070601'!K54</f>
        <v>43594.890000000014</v>
      </c>
      <c r="L54" s="116">
        <v>0</v>
      </c>
      <c r="M54" s="148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6">
        <f>'070101'!D56+'070201'!D55+'070202'!D55+'070301'!D55+'070303 '!D55+'070304'!D55+'070401'!D55+'070802'!D55+'070803'!D55+'070804'!D55+'070808'!D55+'070806'!D55+'070501'!D55</f>
        <v>0</v>
      </c>
      <c r="E55" s="196">
        <f>'070101'!E56+'070201'!E55+'070202'!E55+'070301'!E55+'070303 '!E55+'070304'!E55+'070401'!E55+'070802'!E55+'070803'!E55+'070804'!E55+'070808'!E55+'070806'!E55+'070501'!E55</f>
        <v>0</v>
      </c>
      <c r="F55" s="196">
        <f>'070101'!F56+'070201'!F55+'070202'!F55+'070301'!F55+'070303 '!F55+'070304'!F55+'070401'!F55+'070802'!F55+'070803'!F55+'070804'!F55+'070808'!F55+'070806'!F55+'070501'!F55</f>
        <v>0</v>
      </c>
      <c r="G55" s="196">
        <f>'070101'!G56+'070201'!G55+'070202'!G55+'070301'!G55+'070303 '!G55+'070304'!G55+'070401'!G55+'070802'!G55+'070803'!G55+'070804'!G55+'070808'!G55+'070806'!G55+'070501'!G55</f>
        <v>0</v>
      </c>
      <c r="H55" s="196">
        <f>'070101'!H56+'070201'!H55+'070202'!H55+'070301'!H55+'070303 '!H55+'070304'!H55+'070401'!H55+'070802'!H55+'070803'!H55+'070804'!H55+'070808'!H55+'070806'!H55+'070501'!H55</f>
        <v>0</v>
      </c>
      <c r="I55" s="196">
        <f>'070101'!I56+'070201'!I55+'070202'!I55+'070301'!I55+'070303 '!I55+'070304'!I55+'070401'!I55+'070802'!I55+'070803'!I55+'070804'!I55+'070808'!I55+'070806'!I55+'070501'!I55</f>
        <v>0</v>
      </c>
      <c r="J55" s="196">
        <f>'070101'!J56+'070201'!J55+'070202'!J55+'070301'!J55+'070303 '!J55+'070304'!J55+'070401'!J55+'070802'!J55+'070803'!J55+'070804'!J55+'070808'!J55+'070806'!J55+'070501'!J55</f>
        <v>0</v>
      </c>
      <c r="K55" s="196">
        <f>'070101'!K56+'070201'!K55+'070202'!K55+'070301'!K55+'070303 '!K55+'070304'!K55+'070401'!K55+'070802'!K55+'070803'!K55+'070804'!K55+'070808'!K55+'070806'!K55+'070501'!K55</f>
        <v>0</v>
      </c>
      <c r="L55" s="116">
        <v>0</v>
      </c>
      <c r="M55" s="148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'070101'!D57+'070201'!D56+'070202'!D56+'070301'!D56+'070303 '!D56+'070304'!D56+'070401'!D56+'070802'!D56+'070803'!D56+'070804'!D56+'070808'!D56+'070806'!D56+'070501'!D56</f>
        <v>0</v>
      </c>
      <c r="E56" s="196">
        <f>'070101'!E57+'070201'!E56+'070202'!E56+'070301'!E56+'070303 '!E56+'070304'!E56+'070401'!E56+'070802'!E56+'070803'!E56+'070804'!E56+'070808'!E56+'070806'!E56+'070501'!E56</f>
        <v>0</v>
      </c>
      <c r="F56" s="196">
        <f>'070101'!F57+'070201'!F56+'070202'!F56+'070301'!F56+'070303 '!F56+'070304'!F56+'070401'!F56+'070802'!F56+'070803'!F56+'070804'!F56+'070808'!F56+'070806'!F56+'070501'!F56</f>
        <v>0</v>
      </c>
      <c r="G56" s="196">
        <f>'070101'!G57+'070201'!G56+'070202'!G56+'070301'!G56+'070303 '!G56+'070304'!G56+'070401'!G56+'070802'!G56+'070803'!G56+'070804'!G56+'070808'!G56+'070806'!G56+'070501'!G56</f>
        <v>0</v>
      </c>
      <c r="H56" s="196">
        <f>'070101'!H57+'070201'!H56+'070202'!H56+'070301'!H56+'070303 '!H56+'070304'!H56+'070401'!H56+'070802'!H56+'070803'!H56+'070804'!H56+'070808'!H56+'070806'!H56+'070501'!H56</f>
        <v>0</v>
      </c>
      <c r="I56" s="196">
        <f>'070101'!I57+'070201'!I56+'070202'!I56+'070301'!I56+'070303 '!I56+'070304'!I56+'070401'!I56+'070802'!I56+'070803'!I56+'070804'!I56+'070808'!I56+'070806'!I56+'070501'!I56</f>
        <v>0</v>
      </c>
      <c r="J56" s="196">
        <f>'070101'!J57+'070201'!J56+'070202'!J56+'070301'!J56+'070303 '!J56+'070304'!J56+'070401'!J56+'070802'!J56+'070803'!J56+'070804'!J56+'070808'!J56+'070806'!J56+'070501'!J56</f>
        <v>0</v>
      </c>
      <c r="K56" s="196">
        <f>'070101'!K57+'070201'!K56+'070202'!K56+'070301'!K56+'070303 '!K56+'070304'!K56+'070401'!K56+'070802'!K56+'070803'!K56+'070804'!K56+'070808'!K56+'070806'!K56+'070501'!K56</f>
        <v>0</v>
      </c>
      <c r="L56" s="115">
        <f>SUM(L57:L59)</f>
        <v>0</v>
      </c>
      <c r="M56" s="148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f>'070101'!D58+'070201'!D57+'070202'!D57+'070301'!D57+'070303 '!D57+'070304'!D57+'070401'!D57+'070802'!D57+'070803'!D57+'070804'!D57+'070808'!D57+'070806'!D57+'070501'!D57</f>
        <v>0</v>
      </c>
      <c r="E57" s="196">
        <f>'070101'!E58+'070201'!E57+'070202'!E57+'070301'!E57+'070303 '!E57+'070304'!E57+'070401'!E57+'070802'!E57+'070803'!E57+'070804'!E57+'070808'!E57+'070806'!E57+'070501'!E57</f>
        <v>0</v>
      </c>
      <c r="F57" s="196">
        <f>'070101'!F58+'070201'!F57+'070202'!F57+'070301'!F57+'070303 '!F57+'070304'!F57+'070401'!F57+'070802'!F57+'070803'!F57+'070804'!F57+'070808'!F57+'070806'!F57+'070501'!F57</f>
        <v>0</v>
      </c>
      <c r="G57" s="196">
        <f>'070101'!G58+'070201'!G57+'070202'!G57+'070301'!G57+'070303 '!G57+'070304'!G57+'070401'!G57+'070802'!G57+'070803'!G57+'070804'!G57+'070808'!G57+'070806'!G57+'070501'!G57</f>
        <v>0</v>
      </c>
      <c r="H57" s="196">
        <f>'070101'!H58+'070201'!H57+'070202'!H57+'070301'!H57+'070303 '!H57+'070304'!H57+'070401'!H57+'070802'!H57+'070803'!H57+'070804'!H57+'070808'!H57+'070806'!H57+'070501'!H57</f>
        <v>0</v>
      </c>
      <c r="I57" s="196">
        <f>'070101'!I58+'070201'!I57+'070202'!I57+'070301'!I57+'070303 '!I57+'070304'!I57+'070401'!I57+'070802'!I57+'070803'!I57+'070804'!I57+'070808'!I57+'070806'!I57+'070501'!I57</f>
        <v>0</v>
      </c>
      <c r="J57" s="196">
        <f>'070101'!J58+'070201'!J57+'070202'!J57+'070301'!J57+'070303 '!J57+'070304'!J57+'070401'!J57+'070802'!J57+'070803'!J57+'070804'!J57+'070808'!J57+'070806'!J57+'070501'!J57</f>
        <v>0</v>
      </c>
      <c r="K57" s="196">
        <f>'070101'!K58+'070201'!K57+'070202'!K57+'070301'!K57+'070303 '!K57+'070304'!K57+'070401'!K57+'070802'!K57+'070803'!K57+'070804'!K57+'070808'!K57+'070806'!K57+'070501'!K57</f>
        <v>0</v>
      </c>
      <c r="L57" s="116">
        <v>0</v>
      </c>
      <c r="M57" s="148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6">
        <f>'070101'!D59+'070201'!D58+'070202'!D58+'070301'!D58+'070303 '!D58+'070304'!D58+'070401'!D58+'070802'!D58+'070803'!D58+'070804'!D58+'070808'!D58+'070806'!D58+'070501'!D58</f>
        <v>0</v>
      </c>
      <c r="E58" s="196">
        <f>'070101'!E59+'070201'!E58+'070202'!E58+'070301'!E58+'070303 '!E58+'070304'!E58+'070401'!E58+'070802'!E58+'070803'!E58+'070804'!E58+'070808'!E58+'070806'!E58+'070501'!E58</f>
        <v>0</v>
      </c>
      <c r="F58" s="196">
        <f>'070101'!F59+'070201'!F58+'070202'!F58+'070301'!F58+'070303 '!F58+'070304'!F58+'070401'!F58+'070802'!F58+'070803'!F58+'070804'!F58+'070808'!F58+'070806'!F58+'070501'!F58</f>
        <v>0</v>
      </c>
      <c r="G58" s="196">
        <f>'070101'!G59+'070201'!G58+'070202'!G58+'070301'!G58+'070303 '!G58+'070304'!G58+'070401'!G58+'070802'!G58+'070803'!G58+'070804'!G58+'070808'!G58+'070806'!G58+'070501'!G58</f>
        <v>0</v>
      </c>
      <c r="H58" s="196">
        <f>'070101'!H59+'070201'!H58+'070202'!H58+'070301'!H58+'070303 '!H58+'070304'!H58+'070401'!H58+'070802'!H58+'070803'!H58+'070804'!H58+'070808'!H58+'070806'!H58+'070501'!H58</f>
        <v>0</v>
      </c>
      <c r="I58" s="196">
        <f>'070101'!I59+'070201'!I58+'070202'!I58+'070301'!I58+'070303 '!I58+'070304'!I58+'070401'!I58+'070802'!I58+'070803'!I58+'070804'!I58+'070808'!I58+'070806'!I58+'070501'!I58</f>
        <v>0</v>
      </c>
      <c r="J58" s="196">
        <f>'070101'!J59+'070201'!J58+'070202'!J58+'070301'!J58+'070303 '!J58+'070304'!J58+'070401'!J58+'070802'!J58+'070803'!J58+'070804'!J58+'070808'!J58+'070806'!J58+'070501'!J58</f>
        <v>0</v>
      </c>
      <c r="K58" s="196">
        <f>'070101'!K59+'070201'!K58+'070202'!K58+'070301'!K58+'070303 '!K58+'070304'!K58+'070401'!K58+'070802'!K58+'070803'!K58+'070804'!K58+'070808'!K58+'070806'!K58+'070501'!K58</f>
        <v>0</v>
      </c>
      <c r="L58" s="116">
        <v>0</v>
      </c>
      <c r="M58" s="148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6">
        <f>'070101'!D60+'070201'!D59+'070202'!D59+'070301'!D59+'070303 '!D59+'070304'!D59+'070401'!D59+'070802'!D59+'070803'!D59+'070804'!D59+'070808'!D59+'070806'!D59+'070501'!D59</f>
        <v>0</v>
      </c>
      <c r="E59" s="196">
        <f>'070101'!E60+'070201'!E59+'070202'!E59+'070301'!E59+'070303 '!E59+'070304'!E59+'070401'!E59+'070802'!E59+'070803'!E59+'070804'!E59+'070808'!E59+'070806'!E59+'070501'!E59</f>
        <v>0</v>
      </c>
      <c r="F59" s="196">
        <f>'070101'!F60+'070201'!F59+'070202'!F59+'070301'!F59+'070303 '!F59+'070304'!F59+'070401'!F59+'070802'!F59+'070803'!F59+'070804'!F59+'070808'!F59+'070806'!F59+'070501'!F59</f>
        <v>0</v>
      </c>
      <c r="G59" s="196">
        <f>'070101'!G60+'070201'!G59+'070202'!G59+'070301'!G59+'070303 '!G59+'070304'!G59+'070401'!G59+'070802'!G59+'070803'!G59+'070804'!G59+'070808'!G59+'070806'!G59+'070501'!G59</f>
        <v>0</v>
      </c>
      <c r="H59" s="196">
        <f>'070101'!H60+'070201'!H59+'070202'!H59+'070301'!H59+'070303 '!H59+'070304'!H59+'070401'!H59+'070802'!H59+'070803'!H59+'070804'!H59+'070808'!H59+'070806'!H59+'070501'!H59</f>
        <v>0</v>
      </c>
      <c r="I59" s="196">
        <f>'070101'!I60+'070201'!I59+'070202'!I59+'070301'!I59+'070303 '!I59+'070304'!I59+'070401'!I59+'070802'!I59+'070803'!I59+'070804'!I59+'070808'!I59+'070806'!I59+'070501'!I59</f>
        <v>0</v>
      </c>
      <c r="J59" s="196">
        <f>'070101'!J60+'070201'!J59+'070202'!J59+'070301'!J59+'070303 '!J59+'070304'!J59+'070401'!J59+'070802'!J59+'070803'!J59+'070804'!J59+'070808'!J59+'070806'!J59+'070501'!J59</f>
        <v>0</v>
      </c>
      <c r="K59" s="196">
        <f>'070101'!K60+'070201'!K59+'070202'!K59+'070301'!K59+'070303 '!K59+'070304'!K59+'070401'!K59+'070802'!K59+'070803'!K59+'070804'!K59+'070808'!K59+'070806'!K59+'070501'!K59</f>
        <v>0</v>
      </c>
      <c r="L59" s="115">
        <f>SUM(L60:L62)</f>
        <v>0</v>
      </c>
      <c r="M59" s="148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f>'070101'!D61+'070201'!D60+'070202'!D60+'070301'!D60+'070303 '!D60+'070304'!D60+'070401'!D60+'070802'!D60+'070803'!D60+'070804'!D60+'070808'!D60+'070806'!D60+'070501'!D60</f>
        <v>0</v>
      </c>
      <c r="E60" s="196">
        <f>'070101'!E61+'070201'!E60+'070202'!E60+'070301'!E60+'070303 '!E60+'070304'!E60+'070401'!E60+'070802'!E60+'070803'!E60+'070804'!E60+'070808'!E60+'070806'!E60+'070501'!E60</f>
        <v>0</v>
      </c>
      <c r="F60" s="196">
        <f>'070101'!F61+'070201'!F60+'070202'!F60+'070301'!F60+'070303 '!F60+'070304'!F60+'070401'!F60+'070802'!F60+'070803'!F60+'070804'!F60+'070808'!F60+'070806'!F60+'070501'!F60</f>
        <v>0</v>
      </c>
      <c r="G60" s="196">
        <f>'070101'!G61+'070201'!G60+'070202'!G60+'070301'!G60+'070303 '!G60+'070304'!G60+'070401'!G60+'070802'!G60+'070803'!G60+'070804'!G60+'070808'!G60+'070806'!G60+'070501'!G60</f>
        <v>0</v>
      </c>
      <c r="H60" s="196">
        <f>'070101'!H61+'070201'!H60+'070202'!H60+'070301'!H60+'070303 '!H60+'070304'!H60+'070401'!H60+'070802'!H60+'070803'!H60+'070804'!H60+'070808'!H60+'070806'!H60+'070501'!H60</f>
        <v>0</v>
      </c>
      <c r="I60" s="196">
        <f>'070101'!I61+'070201'!I60+'070202'!I60+'070301'!I60+'070303 '!I60+'070304'!I60+'070401'!I60+'070802'!I60+'070803'!I60+'070804'!I60+'070808'!I60+'070806'!I60+'070501'!I60</f>
        <v>0</v>
      </c>
      <c r="J60" s="196">
        <f>'070101'!J61+'070201'!J60+'070202'!J60+'070301'!J60+'070303 '!J60+'070304'!J60+'070401'!J60+'070802'!J60+'070803'!J60+'070804'!J60+'070808'!J60+'070806'!J60+'070501'!J60</f>
        <v>0</v>
      </c>
      <c r="K60" s="196">
        <f>'070101'!K61+'070201'!K60+'070202'!K60+'070301'!K60+'070303 '!K60+'070304'!K60+'070401'!K60+'070802'!K60+'070803'!K60+'070804'!K60+'070808'!K60+'070806'!K60+'070501'!K60</f>
        <v>0</v>
      </c>
      <c r="L60" s="116">
        <v>0</v>
      </c>
      <c r="M60" s="148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f>'070101'!D62+'070201'!D61+'070202'!D61+'070301'!D61+'070303 '!D61+'070304'!D61+'070401'!D61+'070802'!D61+'070803'!D61+'070804'!D61+'070808'!D61+'070806'!D61+'070501'!D61</f>
        <v>0</v>
      </c>
      <c r="E61" s="196">
        <f>'070101'!E62+'070201'!E61+'070202'!E61+'070301'!E61+'070303 '!E61+'070304'!E61+'070401'!E61+'070802'!E61+'070803'!E61+'070804'!E61+'070808'!E61+'070806'!E61+'070501'!E61</f>
        <v>0</v>
      </c>
      <c r="F61" s="196">
        <f>'070101'!F62+'070201'!F61+'070202'!F61+'070301'!F61+'070303 '!F61+'070304'!F61+'070401'!F61+'070802'!F61+'070803'!F61+'070804'!F61+'070808'!F61+'070806'!F61+'070501'!F61</f>
        <v>0</v>
      </c>
      <c r="G61" s="196">
        <f>'070101'!G62+'070201'!G61+'070202'!G61+'070301'!G61+'070303 '!G61+'070304'!G61+'070401'!G61+'070802'!G61+'070803'!G61+'070804'!G61+'070808'!G61+'070806'!G61+'070501'!G61</f>
        <v>0</v>
      </c>
      <c r="H61" s="196">
        <f>'070101'!H62+'070201'!H61+'070202'!H61+'070301'!H61+'070303 '!H61+'070304'!H61+'070401'!H61+'070802'!H61+'070803'!H61+'070804'!H61+'070808'!H61+'070806'!H61+'070501'!H61</f>
        <v>0</v>
      </c>
      <c r="I61" s="196">
        <f>'070101'!I62+'070201'!I61+'070202'!I61+'070301'!I61+'070303 '!I61+'070304'!I61+'070401'!I61+'070802'!I61+'070803'!I61+'070804'!I61+'070808'!I61+'070806'!I61+'070501'!I61</f>
        <v>0</v>
      </c>
      <c r="J61" s="196">
        <f>'070101'!J62+'070201'!J61+'070202'!J61+'070301'!J61+'070303 '!J61+'070304'!J61+'070401'!J61+'070802'!J61+'070803'!J61+'070804'!J61+'070808'!J61+'070806'!J61+'070501'!J61</f>
        <v>0</v>
      </c>
      <c r="K61" s="196">
        <f>'070101'!K62+'070201'!K61+'070202'!K61+'070301'!K61+'070303 '!K61+'070304'!K61+'070401'!K61+'070802'!K61+'070803'!K61+'070804'!K61+'070808'!K61+'070806'!K61+'070501'!K61</f>
        <v>0</v>
      </c>
      <c r="L61" s="121">
        <v>0</v>
      </c>
      <c r="M61" s="148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196">
        <f>'070101'!D63+'070201'!D62+'070202'!D62+'070301'!D62+'070303 '!D62+'070304'!D62+'070401'!D62+'070802'!D62+'070803'!D62+'070804'!D62+'070808'!D62+'070806'!D62+'070501'!D62</f>
        <v>13480800</v>
      </c>
      <c r="E62" s="196">
        <f>'070101'!E63+'070201'!E62+'070202'!E62+'070301'!E62+'070303 '!E62+'070304'!E62+'070401'!E62+'070802'!E62+'070803'!E62+'070804'!E62+'070808'!E62+'070806'!E62+'070501'!E62</f>
        <v>0</v>
      </c>
      <c r="F62" s="196">
        <f>'070101'!F63+'070201'!F62+'070202'!F62+'070301'!F62+'070303 '!F62+'070304'!F62+'070401'!F62+'070802'!F62+'070803'!F62+'070804'!F62+'070808'!F62+'070806'!F62+'070501'!F62</f>
        <v>3938718</v>
      </c>
      <c r="G62" s="196">
        <f>'070101'!G63+'070201'!G62+'070202'!G62+'070301'!G62+'070303 '!G62+'070304'!G62+'070401'!G62+'070802'!G62+'070803'!G62+'070804'!G62+'070808'!G62+'070806'!G62+'070501'!G62</f>
        <v>0</v>
      </c>
      <c r="H62" s="196">
        <f>H64+H65</f>
        <v>3547641.71</v>
      </c>
      <c r="I62" s="196">
        <f>'070101'!I63+'070201'!I62+'070202'!I62+'070301'!I62+'070303 '!I62+'070304'!I62+'070401'!I62+'070802'!I62+'070803'!I62+'070804'!I62+'070808'!I62+'070806'!I62+'070501'!I62</f>
        <v>3544021.71</v>
      </c>
      <c r="J62" s="196">
        <f>'070101'!J63+'070201'!J62+'070202'!J62+'070301'!J62+'070303 '!J62+'070304'!J62+'070401'!J62+'070802'!J62+'070803'!J62+'070804'!J62+'070808'!J62+'070806'!J62+'070501'!J62</f>
        <v>3547641.71</v>
      </c>
      <c r="K62" s="196">
        <f>'070101'!K63+'070201'!K62+'070202'!K62+'070301'!K62+'070303 '!K62+'070304'!K62+'070401'!K62+'070802'!K62+'070803'!K62+'070804'!K62+'070808'!K62+'070806'!K62+'070501'!K62</f>
        <v>3620</v>
      </c>
      <c r="L62" s="121">
        <v>0</v>
      </c>
      <c r="M62" s="148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f>'070101'!D64+'070201'!D63+'070202'!D63+'070301'!D63+'070303 '!D63+'070304'!D63+'070401'!D63+'070802'!D63+'070803'!D63+'070804'!D63+'070808'!D63+'070806'!D63+'070501'!D63</f>
        <v>0</v>
      </c>
      <c r="E63" s="196">
        <f>'070101'!E64+'070201'!E63+'070202'!E63+'070301'!E63+'070303 '!E63+'070304'!E63+'070401'!E63+'070802'!E63+'070803'!E63+'070804'!E63+'070808'!E63+'070806'!E63+'070501'!E63</f>
        <v>0</v>
      </c>
      <c r="F63" s="196">
        <f>'070101'!F64+'070201'!F63+'070202'!F63+'070301'!F63+'070303 '!F63+'070304'!F63+'070401'!F63+'070802'!F63+'070803'!F63+'070804'!F63+'070808'!F63+'070806'!F63+'070501'!F63</f>
        <v>0</v>
      </c>
      <c r="G63" s="196">
        <f>'070101'!G64+'070201'!G63+'070202'!G63+'070301'!G63+'070303 '!G63+'070304'!G63+'070401'!G63+'070802'!G63+'070803'!G63+'070804'!G63+'070808'!G63+'070806'!G63+'070501'!G63</f>
        <v>0</v>
      </c>
      <c r="H63" s="196">
        <f>'070101'!H64+'070201'!H63+'070202'!H63+'070301'!H63+'070303 '!H63+'070304'!H63+'070401'!H63+'070802'!H63+'070803'!H63+'070804'!H63+'070808'!H63+'070806'!H63+'070501'!H63</f>
        <v>0</v>
      </c>
      <c r="I63" s="196">
        <f>'070101'!I64+'070201'!I63+'070202'!I63+'070301'!I63+'070303 '!I63+'070304'!I63+'070401'!I63+'070802'!I63+'070803'!I63+'070804'!I63+'070808'!I63+'070806'!I63+'070501'!I63</f>
        <v>0</v>
      </c>
      <c r="J63" s="196">
        <f>'070101'!J64+'070201'!J63+'070202'!J63+'070301'!J63+'070303 '!J63+'070304'!J63+'070401'!J63+'070802'!J63+'070803'!J63+'070804'!J63+'070808'!J63+'070806'!J63+'070501'!J63</f>
        <v>0</v>
      </c>
      <c r="K63" s="196">
        <f>'070101'!K64+'070201'!K63+'070202'!K63+'070301'!K63+'070303 '!K63+'070304'!K63+'070401'!K63+'070802'!K63+'070803'!K63+'070804'!K63+'070808'!K63+'070806'!K63+'070501'!K63</f>
        <v>0</v>
      </c>
      <c r="L63" s="111">
        <v>0</v>
      </c>
      <c r="M63" s="148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196">
        <f>'070101'!D65+'070201'!D64+'070202'!D64+'070301'!D64+'070303 '!D64+'070304'!D64+'070401'!D64+'070802'!D64+'070803'!D64+'070804'!D64+'070808'!D64+'070806'!D64+'070501'!D64</f>
        <v>12760000</v>
      </c>
      <c r="E64" s="196">
        <f>'070101'!E65+'070201'!E64+'070202'!E64+'070301'!E64+'070303 '!E64+'070304'!E64+'070401'!E64+'070802'!E64+'070803'!E64+'070804'!E64+'070808'!E64+'070806'!E64+'070501'!E64</f>
        <v>0</v>
      </c>
      <c r="F64" s="196">
        <f>'070101'!F65+'070201'!F64+'070202'!F64+'070301'!F64+'070303 '!F64+'070304'!F64+'070401'!F64+'070802'!F64+'070803'!F64+'070804'!F64+'070808'!F64+'070806'!F64+'070501'!F64</f>
        <v>0</v>
      </c>
      <c r="G64" s="196">
        <f>'070101'!G65+'070201'!G64+'070202'!G64+'070301'!G64+'070303 '!G64+'070304'!G64+'070401'!G64+'070802'!G64+'070803'!G64+'070804'!G64+'070808'!G64+'070806'!G64+'070501'!G64</f>
        <v>0</v>
      </c>
      <c r="H64" s="196">
        <f>'070101'!H65+'070201'!H64+'070202'!H64+'070301'!H64+'070303 '!H64+'070304'!H64+'070401'!H64+'070802'!H64+'070803'!H64+'070804'!H64+'070808'!H64+'070806'!H64+'070501'!H64</f>
        <v>3393879.71</v>
      </c>
      <c r="I64" s="196">
        <f>'070101'!I65+'070201'!I64+'070202'!I64+'070301'!I64+'070303 '!I64+'070304'!I64+'070401'!I64+'070802'!I64+'070803'!I64+'070804'!I64+'070808'!I64+'070806'!I64+'070501'!I64</f>
        <v>3393879.71</v>
      </c>
      <c r="J64" s="196">
        <f>'070101'!J65+'070201'!J64+'070202'!J64+'070301'!J64+'070303 '!J64+'070304'!J64+'070401'!J64+'070802'!J64+'070803'!J64+'070804'!J64+'070808'!J64+'070806'!J64+'070501'!J64</f>
        <v>3393879.71</v>
      </c>
      <c r="K64" s="196">
        <f>'070101'!K65+'070201'!K64+'070202'!K64+'070301'!K64+'070303 '!K64+'070304'!K64+'070401'!K64+'070802'!K64+'070803'!K64+'070804'!K64+'070808'!K64+'070806'!K64+'070501'!K64</f>
        <v>0</v>
      </c>
      <c r="L64" s="118">
        <f>SUM(L65,L77,L78)</f>
        <v>0</v>
      </c>
      <c r="M64" s="14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196">
        <f>'070101'!D65+'070201'!D64+'070202'!D64+'070301'!D65+'070303 '!D65+'070304'!D65+'070401'!D65+'070501'!D65+'070601'!D65+'070802'!D65+'070803'!D65+'070804'!D65+'070808'!D65+'070806'!D64+'091108'!D64</f>
        <v>720800</v>
      </c>
      <c r="E65" s="196">
        <f>'070101'!E66+'070201'!E65+'070202'!E65+'070301'!E65+'070303 '!E65+'070304'!E65+'070401'!E65+'070802'!E65+'070803'!E65+'070804'!E65+'070808'!E65+'070806'!E65+'070501'!E65</f>
        <v>0</v>
      </c>
      <c r="F65" s="196">
        <f>'070101'!F66+'070201'!F65+'070202'!F65+'070301'!F65+'070303 '!F65+'070304'!F65+'070401'!F65+'070802'!F65+'070803'!F65+'070804'!F65+'070808'!F65+'070806'!F65+'070501'!F65</f>
        <v>0</v>
      </c>
      <c r="G65" s="196">
        <f>'070101'!G66+'070201'!G65+'070202'!G65+'070301'!G65+'070303 '!G65+'070304'!G65+'070401'!G65+'070802'!G65+'070803'!G65+'070804'!G65+'070808'!G65+'070806'!G65+'070501'!G65</f>
        <v>0</v>
      </c>
      <c r="H65" s="196">
        <f>'070101'!H65+'070201'!H65+'070202'!H65+'070301'!H65+'070303 '!H65+'070304'!H65+'070401'!H65+'070802'!H65+'070803'!H65+'070804'!H65+'070808'!H65+'070806'!H65+'070501'!H65</f>
        <v>153762</v>
      </c>
      <c r="I65" s="196">
        <f>'070101'!I65+'070201'!I65+'070202'!I65+'070301'!I65+'070303 '!I65+'070304'!I65+'070401'!I65+'070802'!I65+'070803'!I65+'070804'!I65+'070808'!I65+'070806'!I65+'070501'!I65</f>
        <v>150142</v>
      </c>
      <c r="J65" s="196">
        <f>'070101'!J65+'070201'!J65+'070202'!J65+'070301'!J65+'070303 '!J65+'070304'!J65+'070401'!J65+'070802'!J65+'070803'!J65+'070804'!J65+'070808'!J65+'070806'!J65+'070501'!J65</f>
        <v>153762</v>
      </c>
      <c r="K65" s="196">
        <f>'070101'!K65+'070201'!K65+'070202'!K65+'070301'!K65+'070303 '!K65+'070304'!K65+'070401'!K65+'070802'!K65+'070803'!K65+'070804'!K65+'070808'!K65+'070806'!K65+'070501'!K65</f>
        <v>3620</v>
      </c>
      <c r="L65" s="118">
        <f>SUM(L66:L67,L72)</f>
        <v>0</v>
      </c>
      <c r="M65" s="148"/>
      <c r="N65" s="18"/>
    </row>
    <row r="66" spans="1:14" s="14" customFormat="1" ht="15" customHeight="1">
      <c r="A66" s="169" t="s">
        <v>199</v>
      </c>
      <c r="B66" s="165">
        <v>2800</v>
      </c>
      <c r="C66" s="165">
        <v>360</v>
      </c>
      <c r="D66" s="196">
        <f>'070101'!D66+'070201'!D65+'070202'!D65+'070301'!D66+'070303 '!D66+'070304'!D66+'070401'!D66+'070501'!D66+'070601'!D66+'070802'!D66+'070803'!D66+'070804'!D66+'070808'!D66+'070806'!D65+'091108'!D65</f>
        <v>103000</v>
      </c>
      <c r="E66" s="196">
        <f>'070101'!E67+'070201'!E66+'070202'!E66+'070301'!E66+'070303 '!E66+'070304'!E66+'070401'!E66+'070802'!E66+'070803'!E66+'070804'!E66+'070808'!E66+'070806'!E66+'070501'!E66</f>
        <v>0</v>
      </c>
      <c r="F66" s="196">
        <f>'070101'!F67+'070201'!F66+'070202'!F66+'070301'!F66+'070303 '!F66+'070304'!F66+'070401'!F66+'070802'!F66+'070803'!F66+'070804'!F66+'070808'!F66+'070806'!F66+'070501'!F66</f>
        <v>0</v>
      </c>
      <c r="G66" s="196">
        <f>'070101'!G67+'070201'!G66+'070202'!G66+'070301'!G66+'070303 '!G66+'070304'!G66+'070401'!G66+'070802'!G66+'070803'!G66+'070804'!G66+'070808'!G66+'070806'!G66+'070501'!G66</f>
        <v>0</v>
      </c>
      <c r="H66" s="196">
        <f>'070101'!H66+'070201'!H65+'070202'!H65+'070301'!H66+'070303 '!H66+'070304'!H66+'070401'!H66+'070501'!H66+'070601'!H66+'070802'!H66+'070803'!H66+'070804'!H66+'070808'!H66+'070806'!H65</f>
        <v>159.46</v>
      </c>
      <c r="I66" s="196">
        <f>'070101'!I66+'070201'!I65+'070202'!I65+'070301'!I66+'070303 '!I66+'070304'!I66+'070401'!I66+'070501'!I66+'070601'!I66+'070802'!I66+'070803'!I66+'070804'!I66+'070808'!I66+'070806'!I65</f>
        <v>159.46</v>
      </c>
      <c r="J66" s="196">
        <f>'070101'!J66+'070201'!J66+'070202'!J66+'070301'!J66+'070303 '!J66+'070304'!J66+'070401'!J66+'070802'!J66+'070803'!J66+'070804'!J66+'070808'!J66+'070806'!J66+'070501'!J66</f>
        <v>159.46</v>
      </c>
      <c r="K66" s="196">
        <f>'070101'!K67+'070201'!K66+'070202'!K66+'070301'!K66+'070303 '!K66+'070304'!K66+'070401'!K66+'070802'!K66+'070803'!K66+'070804'!K66+'070808'!K66+'070806'!K66+'070501'!K66</f>
        <v>0</v>
      </c>
      <c r="L66" s="111">
        <v>0</v>
      </c>
      <c r="M66" s="148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6">
        <f>'070101'!D68+'070201'!D67+'070202'!D67+'070301'!D67+'070303 '!D67+'070304'!D67+'070401'!D67+'070802'!D67+'070803'!D67+'070804'!D67+'070808'!D67+'070806'!D67+'070501'!D67</f>
        <v>0</v>
      </c>
      <c r="E67" s="196">
        <f>'070101'!E68+'070201'!E67+'070202'!E67+'070301'!E67+'070303 '!E67+'070304'!E67+'070401'!E67+'070802'!E67+'070803'!E67+'070804'!E67+'070808'!E67+'070806'!E67+'070501'!E67</f>
        <v>0</v>
      </c>
      <c r="F67" s="196">
        <f>'070101'!F68+'070201'!F67+'070202'!F67+'070301'!F67+'070303 '!F67+'070304'!F67+'070401'!F67+'070802'!F67+'070803'!F67+'070804'!F67+'070808'!F67+'070806'!F67+'070501'!F67</f>
        <v>0</v>
      </c>
      <c r="G67" s="196">
        <f>'070101'!G68+'070201'!G67+'070202'!G67+'070301'!G67+'070303 '!G67+'070304'!G67+'070401'!G67+'070802'!G67+'070803'!G67+'070804'!G67+'070808'!G67+'070806'!G67+'070501'!G67</f>
        <v>0</v>
      </c>
      <c r="H67" s="196">
        <f>'070101'!H68+'070201'!H67+'070202'!H67+'070301'!H67+'070303 '!H67+'070304'!H67+'070401'!H67+'070802'!H67+'070803'!H67+'070804'!H67+'070808'!H67+'070806'!H67+'070501'!H67</f>
        <v>0</v>
      </c>
      <c r="I67" s="196">
        <f>'070101'!I68+'070201'!I67+'070202'!I67+'070301'!I67+'070303 '!I67+'070304'!I67+'070401'!I67+'070802'!I67+'070803'!I67+'070804'!I67+'070808'!I67+'070806'!I67+'070501'!I67</f>
        <v>0</v>
      </c>
      <c r="J67" s="196">
        <f>'070101'!J68+'070201'!J67+'070202'!J67+'070301'!J67+'070303 '!J67+'070304'!J67+'070401'!J67+'070802'!J67+'070803'!J67+'070804'!J67+'070808'!J67+'070806'!J67+'070501'!J67</f>
        <v>0</v>
      </c>
      <c r="K67" s="196">
        <f>'070101'!K68+'070201'!K67+'070202'!K67+'070301'!K67+'070303 '!K67+'070304'!K67+'070401'!K67+'070802'!K67+'070803'!K67+'070804'!K67+'070808'!K67+'070806'!K67+'070501'!K67</f>
        <v>0</v>
      </c>
      <c r="L67" s="111">
        <v>0</v>
      </c>
      <c r="M67" s="148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6">
        <f>'070101'!D69+'070201'!D68+'070202'!D68+'070301'!D68+'070303 '!D68+'070304'!D68+'070401'!D68+'070802'!D68+'070803'!D68+'070804'!D68+'070808'!D68+'070806'!D68+'070501'!D68</f>
        <v>0</v>
      </c>
      <c r="E68" s="196">
        <f>'070101'!E69+'070201'!E68+'070202'!E68+'070301'!E68+'070303 '!E68+'070304'!E68+'070401'!E68+'070802'!E68+'070803'!E68+'070804'!E68+'070808'!E68+'070806'!E68+'070501'!E68</f>
        <v>0</v>
      </c>
      <c r="F68" s="196">
        <f>'070101'!F69+'070201'!F68+'070202'!F68+'070301'!F68+'070303 '!F68+'070304'!F68+'070401'!F68+'070802'!F68+'070803'!F68+'070804'!F68+'070808'!F68+'070806'!F68+'070501'!F68</f>
        <v>0</v>
      </c>
      <c r="G68" s="196">
        <f>'070101'!G69+'070201'!G68+'070202'!G68+'070301'!G68+'070303 '!G68+'070304'!G68+'070401'!G68+'070802'!G68+'070803'!G68+'070804'!G68+'070808'!G68+'070806'!G68+'070501'!G68</f>
        <v>0</v>
      </c>
      <c r="H68" s="196">
        <f>'070101'!H69+'070201'!H68+'070202'!H68+'070301'!H68+'070303 '!H68+'070304'!H68+'070401'!H68+'070802'!H68+'070803'!H68+'070804'!H68+'070808'!H68+'070806'!H68+'070501'!H68</f>
        <v>0</v>
      </c>
      <c r="I68" s="196">
        <f>'070101'!I69+'070201'!I68+'070202'!I68+'070301'!I68+'070303 '!I68+'070304'!I68+'070401'!I68+'070802'!I68+'070803'!I68+'070804'!I68+'070808'!I68+'070806'!I68+'070501'!I68</f>
        <v>0</v>
      </c>
      <c r="J68" s="196">
        <f>'070101'!J69+'070201'!J68+'070202'!J68+'070301'!J68+'070303 '!J68+'070304'!J68+'070401'!J68+'070802'!J68+'070803'!J68+'070804'!J68+'070808'!J68+'070806'!J68+'070501'!J68</f>
        <v>0</v>
      </c>
      <c r="K68" s="196">
        <f>'070101'!K69+'070201'!K68+'070202'!K68+'070301'!K68+'070303 '!K68+'070304'!K68+'070401'!K68+'070802'!K68+'070803'!K68+'070804'!K68+'070808'!K68+'070806'!K68+'070501'!K68</f>
        <v>0</v>
      </c>
      <c r="L68" s="111">
        <v>0</v>
      </c>
      <c r="M68" s="148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f>'070101'!D70+'070201'!D69+'070202'!D69+'070301'!D69+'070303 '!D69+'070304'!D69+'070401'!D69+'070802'!D69+'070803'!D69+'070804'!D69+'070808'!D69+'070806'!D69+'070501'!D69</f>
        <v>0</v>
      </c>
      <c r="E69" s="196">
        <f>'070101'!E70+'070201'!E69+'070202'!E69+'070301'!E69+'070303 '!E69+'070304'!E69+'070401'!E69+'070802'!E69+'070803'!E69+'070804'!E69+'070808'!E69+'070806'!E69+'070501'!E69</f>
        <v>0</v>
      </c>
      <c r="F69" s="196">
        <f>'070101'!F70+'070201'!F69+'070202'!F69+'070301'!F69+'070303 '!F69+'070304'!F69+'070401'!F69+'070802'!F69+'070803'!F69+'070804'!F69+'070808'!F69+'070806'!F69+'070501'!F69</f>
        <v>0</v>
      </c>
      <c r="G69" s="196">
        <f>'070101'!G70+'070201'!G69+'070202'!G69+'070301'!G69+'070303 '!G69+'070304'!G69+'070401'!G69+'070802'!G69+'070803'!G69+'070804'!G69+'070808'!G69+'070806'!G69+'070501'!G69</f>
        <v>0</v>
      </c>
      <c r="H69" s="196">
        <f>'070101'!H70+'070201'!H69+'070202'!H69+'070301'!H69+'070303 '!H69+'070304'!H69+'070401'!H69+'070802'!H69+'070803'!H69+'070804'!H69+'070808'!H69+'070806'!H69+'070501'!H69</f>
        <v>0</v>
      </c>
      <c r="I69" s="196">
        <f>'070101'!I70+'070201'!I69+'070202'!I69+'070301'!I69+'070303 '!I69+'070304'!I69+'070401'!I69+'070802'!I69+'070803'!I69+'070804'!I69+'070808'!I69+'070806'!I69+'070501'!I69</f>
        <v>0</v>
      </c>
      <c r="J69" s="196">
        <f>'070101'!J70+'070201'!J69+'070202'!J69+'070301'!J69+'070303 '!J69+'070304'!J69+'070401'!J69+'070802'!J69+'070803'!J69+'070804'!J69+'070808'!J69+'070806'!J69+'070501'!J69</f>
        <v>0</v>
      </c>
      <c r="K69" s="196">
        <f>'070101'!K70+'070201'!K69+'070202'!K69+'070301'!K69+'070303 '!K69+'070304'!K69+'070401'!K69+'070802'!K69+'070803'!K69+'070804'!K69+'070808'!K69+'070806'!K69+'070501'!K69</f>
        <v>0</v>
      </c>
      <c r="L69" s="114">
        <v>0</v>
      </c>
      <c r="M69" s="148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'070101'!D71+'070201'!D70+'070202'!D70+'070301'!D70+'070303 '!D70+'070304'!D70+'070401'!D70+'070802'!D70+'070803'!D70+'070804'!D70+'070808'!D70+'070806'!D70+'070501'!D70</f>
        <v>0</v>
      </c>
      <c r="E70" s="196">
        <f>'070101'!E71+'070201'!E70+'070202'!E70+'070301'!E70+'070303 '!E70+'070304'!E70+'070401'!E70+'070802'!E70+'070803'!E70+'070804'!E70+'070808'!E70+'070806'!E70+'070501'!E70</f>
        <v>0</v>
      </c>
      <c r="F70" s="196">
        <f>'070101'!F71+'070201'!F70+'070202'!F70+'070301'!F70+'070303 '!F70+'070304'!F70+'070401'!F70+'070802'!F70+'070803'!F70+'070804'!F70+'070808'!F70+'070806'!F70+'070501'!F70</f>
        <v>0</v>
      </c>
      <c r="G70" s="196">
        <f>'070101'!G71+'070201'!G70+'070202'!G70+'070301'!G70+'070303 '!G70+'070304'!G70+'070401'!G70+'070802'!G70+'070803'!G70+'070804'!G70+'070808'!G70+'070806'!G70+'070501'!G70</f>
        <v>0</v>
      </c>
      <c r="H70" s="196">
        <f>'070101'!H71+'070201'!H70+'070202'!H70+'070301'!H70+'070303 '!H70+'070304'!H70+'070401'!H70+'070802'!H70+'070803'!H70+'070804'!H70+'070808'!H70+'070806'!H70+'070501'!H70</f>
        <v>0</v>
      </c>
      <c r="I70" s="196">
        <f>'070101'!I71+'070201'!I70+'070202'!I70+'070301'!I70+'070303 '!I70+'070304'!I70+'070401'!I70+'070802'!I70+'070803'!I70+'070804'!I70+'070808'!I70+'070806'!I70+'070501'!I70</f>
        <v>0</v>
      </c>
      <c r="J70" s="196">
        <f>'070101'!J71+'070201'!J70+'070202'!J70+'070301'!J70+'070303 '!J70+'070304'!J70+'070401'!J70+'070802'!J70+'070803'!J70+'070804'!J70+'070808'!J70+'070806'!J70+'070501'!J70</f>
        <v>0</v>
      </c>
      <c r="K70" s="196">
        <f>'070101'!K71+'070201'!K70+'070202'!K70+'070301'!K70+'070303 '!K70+'070304'!K70+'070401'!K70+'070802'!K70+'070803'!K70+'070804'!K70+'070808'!K70+'070806'!K70+'070501'!K70</f>
        <v>0</v>
      </c>
      <c r="L70" s="111">
        <v>0</v>
      </c>
      <c r="M70" s="148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6">
        <f>'070101'!D72+'070201'!D71+'070202'!D71+'070301'!D71+'070303 '!D71+'070304'!D71+'070401'!D71+'070802'!D71+'070803'!D71+'070804'!D71+'070808'!D71+'070806'!D71+'070501'!D71</f>
        <v>0</v>
      </c>
      <c r="E71" s="196">
        <f>'070101'!E72+'070201'!E71+'070202'!E71+'070301'!E71+'070303 '!E71+'070304'!E71+'070401'!E71+'070802'!E71+'070803'!E71+'070804'!E71+'070808'!E71+'070806'!E71+'070501'!E71</f>
        <v>0</v>
      </c>
      <c r="F71" s="196">
        <f>'070101'!F72+'070201'!F71+'070202'!F71+'070301'!F71+'070303 '!F71+'070304'!F71+'070401'!F71+'070802'!F71+'070803'!F71+'070804'!F71+'070808'!F71+'070806'!F71+'070501'!F71</f>
        <v>0</v>
      </c>
      <c r="G71" s="196">
        <f>'070101'!G72+'070201'!G71+'070202'!G71+'070301'!G71+'070303 '!G71+'070304'!G71+'070401'!G71+'070802'!G71+'070803'!G71+'070804'!G71+'070808'!G71+'070806'!G71+'070501'!G71</f>
        <v>0</v>
      </c>
      <c r="H71" s="196">
        <f>'070101'!H72+'070201'!H71+'070202'!H71+'070301'!H71+'070303 '!H71+'070304'!H71+'070401'!H71+'070802'!H71+'070803'!H71+'070804'!H71+'070808'!H71+'070806'!H71+'070501'!H71</f>
        <v>0</v>
      </c>
      <c r="I71" s="196">
        <f>'070101'!I72+'070201'!I71+'070202'!I71+'070301'!I71+'070303 '!I71+'070304'!I71+'070401'!I71+'070802'!I71+'070803'!I71+'070804'!I71+'070808'!I71+'070806'!I71+'070501'!I71</f>
        <v>0</v>
      </c>
      <c r="J71" s="196">
        <f>'070101'!J72+'070201'!J71+'070202'!J71+'070301'!J71+'070303 '!J71+'070304'!J71+'070401'!J71+'070802'!J71+'070803'!J71+'070804'!J71+'070808'!J71+'070806'!J71+'070501'!J71</f>
        <v>0</v>
      </c>
      <c r="K71" s="196">
        <f>'070101'!K72+'070201'!K71+'070202'!K71+'070301'!K71+'070303 '!K71+'070304'!K71+'070401'!K71+'070802'!K71+'070803'!K71+'070804'!K71+'070808'!K71+'070806'!K71+'070501'!K71</f>
        <v>0</v>
      </c>
      <c r="L71" s="110">
        <v>10</v>
      </c>
      <c r="M71" s="148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6">
        <f>'070101'!D73+'070201'!D72+'070202'!D72+'070301'!D72+'070303 '!D72+'070304'!D72+'070401'!D72+'070802'!D72+'070803'!D72+'070804'!D72+'070808'!D72+'070806'!D72+'070501'!D72</f>
        <v>0</v>
      </c>
      <c r="E72" s="196">
        <f>'070101'!E73+'070201'!E72+'070202'!E72+'070301'!E72+'070303 '!E72+'070304'!E72+'070401'!E72+'070802'!E72+'070803'!E72+'070804'!E72+'070808'!E72+'070806'!E72+'070501'!E72</f>
        <v>0</v>
      </c>
      <c r="F72" s="196">
        <f>'070101'!F73+'070201'!F72+'070202'!F72+'070301'!F72+'070303 '!F72+'070304'!F72+'070401'!F72+'070802'!F72+'070803'!F72+'070804'!F72+'070808'!F72+'070806'!F72+'070501'!F72</f>
        <v>0</v>
      </c>
      <c r="G72" s="196">
        <f>'070101'!G73+'070201'!G72+'070202'!G72+'070301'!G72+'070303 '!G72+'070304'!G72+'070401'!G72+'070802'!G72+'070803'!G72+'070804'!G72+'070808'!G72+'070806'!G72+'070501'!G72</f>
        <v>0</v>
      </c>
      <c r="H72" s="196">
        <f>'070101'!H73+'070201'!H72+'070202'!H72+'070301'!H72+'070303 '!H72+'070304'!H72+'070401'!H72+'070802'!H72+'070803'!H72+'070804'!H72+'070808'!H72+'070806'!H72+'070501'!H72</f>
        <v>0</v>
      </c>
      <c r="I72" s="196">
        <f>'070101'!I73+'070201'!I72+'070202'!I72+'070301'!I72+'070303 '!I72+'070304'!I72+'070401'!I72+'070802'!I72+'070803'!I72+'070804'!I72+'070808'!I72+'070806'!I72+'070501'!I72</f>
        <v>0</v>
      </c>
      <c r="J72" s="196">
        <f>'070101'!J73+'070201'!J72+'070202'!J72+'070301'!J72+'070303 '!J72+'070304'!J72+'070401'!J72+'070802'!J72+'070803'!J72+'070804'!J72+'070808'!J72+'070806'!J72+'070501'!J72</f>
        <v>0</v>
      </c>
      <c r="K72" s="196">
        <f>'070101'!K73+'070201'!K72+'070202'!K72+'070301'!K72+'070303 '!K72+'070304'!K72+'070401'!K72+'070802'!K72+'070803'!K72+'070804'!K72+'070808'!K72+'070806'!K72+'070501'!K72</f>
        <v>0</v>
      </c>
      <c r="L72" s="115">
        <f>SUM(L73:L76)</f>
        <v>0</v>
      </c>
      <c r="M72" s="148"/>
      <c r="N72" s="13"/>
    </row>
    <row r="73" spans="1:14" ht="15">
      <c r="A73" s="179" t="s">
        <v>201</v>
      </c>
      <c r="B73" s="174">
        <v>3122</v>
      </c>
      <c r="C73" s="174">
        <v>420</v>
      </c>
      <c r="D73" s="196">
        <v>0</v>
      </c>
      <c r="E73" s="196">
        <f>'070101'!E74+'070201'!E73+'070202'!E73+'070301'!E73+'070303 '!E73+'070304'!E73+'070401'!E73+'070802'!E73+'070803'!E73+'070804'!E73+'070808'!E73+'070806'!E73+'070501'!E73</f>
        <v>4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11">
        <v>0</v>
      </c>
      <c r="M73" s="148"/>
      <c r="N73" s="5"/>
    </row>
    <row r="74" spans="1:14" ht="15" hidden="1">
      <c r="A74" s="88"/>
      <c r="B74" s="89"/>
      <c r="C74" s="89"/>
      <c r="D74" s="196">
        <f>'070101'!D75+'070201'!D74+'070202'!D74+'070301'!D74+'070303 '!D74+'070304'!D74+'070401'!D74+'070802'!D74+'070803'!D74+'070804'!D74+'070808'!D74+'070806'!D74+'070501'!D74</f>
        <v>0</v>
      </c>
      <c r="E74" s="196">
        <f>'070101'!E75+'070201'!E74+'070202'!E74+'070301'!E74+'070303 '!E74+'070304'!E74+'070401'!E74+'070802'!E74+'070803'!E74+'070804'!E74+'070808'!E74+'070806'!E74+'070501'!E74</f>
        <v>0</v>
      </c>
      <c r="F74" s="196">
        <f>'070101'!F75+'070201'!F74+'070202'!F74+'070301'!F74+'070303 '!F74+'070304'!F74+'070401'!F74+'070802'!F74+'070803'!F74+'070804'!F74+'070808'!F74+'070806'!F74+'070501'!F74</f>
        <v>0</v>
      </c>
      <c r="G74" s="196">
        <f>'070101'!G75+'070201'!G74+'070202'!G74+'070301'!G74+'070303 '!G74+'070304'!G74+'070401'!G74+'070802'!G74+'070803'!G74+'070804'!G74+'070808'!G74+'070806'!G74+'070501'!G74</f>
        <v>0</v>
      </c>
      <c r="H74" s="196">
        <f>'070101'!H75+'070201'!H74+'070202'!H74+'070301'!H74+'070303 '!H74+'070304'!H74+'070401'!H74+'070802'!H74+'070803'!H74+'070804'!H74+'070808'!H74+'070806'!H74+'070501'!H74</f>
        <v>0</v>
      </c>
      <c r="I74" s="196">
        <f>'070101'!I75+'070201'!I74+'070202'!I74+'070301'!I74+'070303 '!I74+'070304'!I74+'070401'!I74+'070802'!I74+'070803'!I74+'070804'!I74+'070808'!I74+'070806'!I74+'070501'!I74</f>
        <v>0</v>
      </c>
      <c r="J74" s="196">
        <f>'070101'!J75+'070201'!J74+'070202'!J74+'070301'!J74+'070303 '!J74+'070304'!J74+'070401'!J74+'070802'!J74+'070803'!J74+'070804'!J74+'070808'!J74+'070806'!J74+'070501'!J74</f>
        <v>0</v>
      </c>
      <c r="K74" s="196">
        <f>'070101'!K75+'070201'!K74+'070202'!K74+'070301'!K74+'070303 '!K74+'070304'!K74+'070401'!K74+'070802'!K74+'070803'!K74+'070804'!K74+'070808'!K74+'070806'!K74+'070501'!K74</f>
        <v>0</v>
      </c>
      <c r="L74" s="111">
        <v>0</v>
      </c>
      <c r="M74" s="148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'070101'!D76+'070201'!D75+'070202'!D75+'070301'!D75+'070303 '!D75+'070304'!D75+'070401'!D75+'070802'!D75+'070803'!D75+'070804'!D75+'070808'!D75+'070806'!D75+'070501'!D75</f>
        <v>0</v>
      </c>
      <c r="E75" s="196">
        <f>'070101'!E76+'070201'!E75+'070202'!E75+'070301'!E75+'070303 '!E75+'070304'!E75+'070401'!E75+'070802'!E75+'070803'!E75+'070804'!E75+'070808'!E75+'070806'!E75+'070501'!E75</f>
        <v>0</v>
      </c>
      <c r="F75" s="196">
        <f>'070101'!F76+'070201'!F75+'070202'!F75+'070301'!F75+'070303 '!F75+'070304'!F75+'070401'!F75+'070802'!F75+'070803'!F75+'070804'!F75+'070808'!F75+'070806'!F75+'070501'!F75</f>
        <v>0</v>
      </c>
      <c r="G75" s="196">
        <f>'070101'!G76+'070201'!G75+'070202'!G75+'070301'!G75+'070303 '!G75+'070304'!G75+'070401'!G75+'070802'!G75+'070803'!G75+'070804'!G75+'070808'!G75+'070806'!G75+'070501'!G75</f>
        <v>0</v>
      </c>
      <c r="H75" s="196">
        <f>'070101'!H76+'070201'!H75+'070202'!H75+'070301'!H75+'070303 '!H75+'070304'!H75+'070401'!H75+'070802'!H75+'070803'!H75+'070804'!H75+'070808'!H75+'070806'!H75+'070501'!H75</f>
        <v>0</v>
      </c>
      <c r="I75" s="196">
        <f>'070101'!I76+'070201'!I75+'070202'!I75+'070301'!I75+'070303 '!I75+'070304'!I75+'070401'!I75+'070802'!I75+'070803'!I75+'070804'!I75+'070808'!I75+'070806'!I75+'070501'!I75</f>
        <v>0</v>
      </c>
      <c r="J75" s="196">
        <f>'070101'!J76+'070201'!J75+'070202'!J75+'070301'!J75+'070303 '!J75+'070304'!J75+'070401'!J75+'070802'!J75+'070803'!J75+'070804'!J75+'070808'!J75+'070806'!J75+'070501'!J75</f>
        <v>0</v>
      </c>
      <c r="K75" s="196">
        <f>'070101'!K76+'070201'!K75+'070202'!K75+'070301'!K75+'070303 '!K75+'070304'!K75+'070401'!K75+'070802'!K75+'070803'!K75+'070804'!K75+'070808'!K75+'070806'!K75+'070501'!K75</f>
        <v>0</v>
      </c>
      <c r="L75" s="111">
        <v>0</v>
      </c>
      <c r="M75" s="148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6">
        <f>'070101'!D77+'070201'!D76+'070202'!D76+'070301'!D76+'070303 '!D76+'070304'!D76+'070401'!D76+'070802'!D76+'070803'!D76+'070804'!D76+'070808'!D76+'070806'!D76+'070501'!D76</f>
        <v>0</v>
      </c>
      <c r="E76" s="196">
        <f>'070101'!E77+'070201'!E76+'070202'!E76+'070301'!E76+'070303 '!E76+'070304'!E76+'070401'!E76+'070802'!E76+'070803'!E76+'070804'!E76+'070808'!E76+'070806'!E76+'070501'!E76</f>
        <v>0</v>
      </c>
      <c r="F76" s="196">
        <f>'070101'!F77+'070201'!F76+'070202'!F76+'070301'!F76+'070303 '!F76+'070304'!F76+'070401'!F76+'070802'!F76+'070803'!F76+'070804'!F76+'070808'!F76+'070806'!F76+'070501'!F76</f>
        <v>0</v>
      </c>
      <c r="G76" s="196">
        <f>'070101'!G77+'070201'!G76+'070202'!G76+'070301'!G76+'070303 '!G76+'070304'!G76+'070401'!G76+'070802'!G76+'070803'!G76+'070804'!G76+'070808'!G76+'070806'!G76+'070501'!G76</f>
        <v>0</v>
      </c>
      <c r="H76" s="196">
        <f>'070101'!H77+'070201'!H76+'070202'!H76+'070301'!H76+'070303 '!H76+'070304'!H76+'070401'!H76+'070802'!H76+'070803'!H76+'070804'!H76+'070808'!H76+'070806'!H76+'070501'!H76</f>
        <v>0</v>
      </c>
      <c r="I76" s="196">
        <f>'070101'!I77+'070201'!I76+'070202'!I76+'070301'!I76+'070303 '!I76+'070304'!I76+'070401'!I76+'070802'!I76+'070803'!I76+'070804'!I76+'070808'!I76+'070806'!I76+'070501'!I76</f>
        <v>0</v>
      </c>
      <c r="J76" s="196">
        <f>'070101'!J77+'070201'!J76+'070202'!J76+'070301'!J76+'070303 '!J76+'070304'!J76+'070401'!J76+'070802'!J76+'070803'!J76+'070804'!J76+'070808'!J76+'070806'!J76+'070501'!J76</f>
        <v>0</v>
      </c>
      <c r="K76" s="196">
        <f>'070101'!K77+'070201'!K76+'070202'!K76+'070301'!K76+'070303 '!K76+'070304'!K76+'070401'!K76+'070802'!K76+'070803'!K76+'070804'!K76+'070808'!K76+'070806'!K76+'070501'!K76</f>
        <v>0</v>
      </c>
      <c r="L76" s="111">
        <v>0</v>
      </c>
      <c r="M76" s="148"/>
      <c r="N76" s="5"/>
    </row>
    <row r="77" spans="1:14" ht="15" customHeight="1" hidden="1">
      <c r="A77" s="95" t="s">
        <v>147</v>
      </c>
      <c r="B77" s="39">
        <v>2132</v>
      </c>
      <c r="C77" s="39"/>
      <c r="D77" s="196">
        <f>'070101'!D78+'070201'!D77+'070202'!D77+'070301'!D77+'070303 '!D77+'070304'!D77+'070401'!D77+'070802'!D77+'070803'!D77+'070804'!D77+'070808'!D77+'070806'!D77+'070501'!D77</f>
        <v>0</v>
      </c>
      <c r="E77" s="196">
        <f>'070101'!E78+'070201'!E77+'070202'!E77+'070301'!E77+'070303 '!E77+'070304'!E77+'070401'!E77+'070802'!E77+'070803'!E77+'070804'!E77+'070808'!E77+'070806'!E77+'070501'!E77</f>
        <v>0</v>
      </c>
      <c r="F77" s="196">
        <f>'070101'!F78+'070201'!F77+'070202'!F77+'070301'!F77+'070303 '!F77+'070304'!F77+'070401'!F77+'070802'!F77+'070803'!F77+'070804'!F77+'070808'!F77+'070806'!F77+'070501'!F77</f>
        <v>0</v>
      </c>
      <c r="G77" s="196">
        <f>'070101'!G78+'070201'!G77+'070202'!G77+'070301'!G77+'070303 '!G77+'070304'!G77+'070401'!G77+'070802'!G77+'070803'!G77+'070804'!G77+'070808'!G77+'070806'!G77+'070501'!G77</f>
        <v>0</v>
      </c>
      <c r="H77" s="196">
        <f>'070101'!H78+'070201'!H77+'070202'!H77+'070301'!H77+'070303 '!H77+'070304'!H77+'070401'!H77+'070802'!H77+'070803'!H77+'070804'!H77+'070808'!H77+'070806'!H77+'070501'!H77</f>
        <v>0</v>
      </c>
      <c r="I77" s="196">
        <f>'070101'!I78+'070201'!I77+'070202'!I77+'070301'!I77+'070303 '!I77+'070304'!I77+'070401'!I77+'070802'!I77+'070803'!I77+'070804'!I77+'070808'!I77+'070806'!I77+'070501'!I77</f>
        <v>0</v>
      </c>
      <c r="J77" s="196">
        <f>'070101'!J78+'070201'!J77+'070202'!J77+'070301'!J77+'070303 '!J77+'070304'!J77+'070401'!J77+'070802'!J77+'070803'!J77+'070804'!J77+'070808'!J77+'070806'!J77+'070501'!J77</f>
        <v>0</v>
      </c>
      <c r="K77" s="196">
        <f>'070101'!K78+'070201'!K77+'070202'!K77+'070301'!K77+'070303 '!K77+'070304'!K77+'070401'!K77+'070802'!K77+'070803'!K77+'070804'!K77+'070808'!K77+'070806'!K77+'070501'!K77</f>
        <v>0</v>
      </c>
      <c r="L77" s="116">
        <v>0</v>
      </c>
      <c r="M77" s="148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6">
        <f>'070101'!D79+'070201'!D78+'070202'!D78+'070301'!D78+'070303 '!D78+'070304'!D78+'070401'!D78+'070802'!D78+'070803'!D78+'070804'!D78+'070808'!D78+'070806'!D78+'070501'!D78</f>
        <v>0</v>
      </c>
      <c r="E78" s="196">
        <f>'070101'!E79+'070201'!E78+'070202'!E78+'070301'!E78+'070303 '!E78+'070304'!E78+'070401'!E78+'070802'!E78+'070803'!E78+'070804'!E78+'070808'!E78+'070806'!E78+'070501'!E78</f>
        <v>0</v>
      </c>
      <c r="F78" s="196">
        <f>'070101'!F79+'070201'!F78+'070202'!F78+'070301'!F78+'070303 '!F78+'070304'!F78+'070401'!F78+'070802'!F78+'070803'!F78+'070804'!F78+'070808'!F78+'070806'!F78+'070501'!F78</f>
        <v>0</v>
      </c>
      <c r="G78" s="196">
        <f>'070101'!G79+'070201'!G78+'070202'!G78+'070301'!G78+'070303 '!G78+'070304'!G78+'070401'!G78+'070802'!G78+'070803'!G78+'070804'!G78+'070808'!G78+'070806'!G78+'070501'!G78</f>
        <v>0</v>
      </c>
      <c r="H78" s="196">
        <f>'070101'!H79+'070201'!H78+'070202'!H78+'070301'!H78+'070303 '!H78+'070304'!H78+'070401'!H78+'070802'!H78+'070803'!H78+'070804'!H78+'070808'!H78+'070806'!H78+'070501'!H78</f>
        <v>0</v>
      </c>
      <c r="I78" s="196">
        <f>'070101'!I79+'070201'!I78+'070202'!I78+'070301'!I78+'070303 '!I78+'070304'!I78+'070401'!I78+'070802'!I78+'070803'!I78+'070804'!I78+'070808'!I78+'070806'!I78+'070501'!I78</f>
        <v>0</v>
      </c>
      <c r="J78" s="196">
        <f>'070101'!J79+'070201'!J78+'070202'!J78+'070301'!J78+'070303 '!J78+'070304'!J78+'070401'!J78+'070802'!J78+'070803'!J78+'070804'!J78+'070808'!J78+'070806'!J78+'070501'!J78</f>
        <v>0</v>
      </c>
      <c r="K78" s="196">
        <f>'070101'!K79+'070201'!K78+'070202'!K78+'070301'!K78+'070303 '!K78+'070304'!K78+'070401'!K78+'070802'!K78+'070803'!K78+'070804'!K78+'070808'!K78+'070806'!K78+'070501'!K78</f>
        <v>0</v>
      </c>
      <c r="L78" s="116">
        <v>0</v>
      </c>
      <c r="M78" s="148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196">
        <f>'070101'!D80+'070201'!D79+'070202'!D79+'070301'!D79+'070303 '!D79+'070304'!D79+'070401'!D79+'070802'!D79+'070803'!D79+'070804'!D79+'070808'!D79+'070806'!D79+'070501'!D79</f>
        <v>0</v>
      </c>
      <c r="E79" s="196">
        <f>'070101'!E80+'070201'!E79+'070202'!E79+'070301'!E79+'070303 '!E79+'070304'!E79+'070401'!E79+'070802'!E79+'070803'!E79+'070804'!E79+'070808'!E79+'070806'!E79+'070501'!E79</f>
        <v>0</v>
      </c>
      <c r="F79" s="196">
        <f>'070101'!F80+'070201'!F79+'070202'!F79+'070301'!F79+'070303 '!F79+'070304'!F79+'070401'!F79+'070802'!F79+'070803'!F79+'070804'!F79+'070808'!F79+'070806'!F79+'070501'!F79</f>
        <v>0</v>
      </c>
      <c r="G79" s="196">
        <f>'070101'!G80+'070201'!G79+'070202'!G79+'070301'!G79+'070303 '!G79+'070304'!G79+'070401'!G79+'070802'!G79+'070803'!G79+'070804'!G79+'070808'!G79+'070806'!G79+'070501'!G79</f>
        <v>0</v>
      </c>
      <c r="H79" s="196">
        <f>'070101'!H80+'070201'!H79+'070202'!H79+'070301'!H79+'070303 '!H79+'070304'!H79+'070401'!H79+'070802'!H79+'070803'!H79+'070804'!H79+'070808'!H79+'070806'!H79+'070501'!H79</f>
        <v>0</v>
      </c>
      <c r="I79" s="196">
        <f>'070101'!I80+'070201'!I79+'070202'!I79+'070301'!I79+'070303 '!I79+'070304'!I79+'070401'!I79+'070802'!I79+'070803'!I79+'070804'!I79+'070808'!I79+'070806'!I79+'070501'!I79</f>
        <v>0</v>
      </c>
      <c r="J79" s="196">
        <f>'070101'!J80+'070201'!J79+'070202'!J79+'070301'!J79+'070303 '!J79+'070304'!J79+'070401'!J79+'070802'!J79+'070803'!J79+'070804'!J79+'070808'!J79+'070806'!J79+'070501'!J79</f>
        <v>0</v>
      </c>
      <c r="K79" s="196">
        <f>'070101'!K80+'070201'!K79+'070202'!K79+'070301'!K79+'070303 '!K79+'070304'!K79+'070401'!K79+'070802'!K79+'070803'!K79+'070804'!K79+'070808'!K79+'070806'!K79+'070501'!K79</f>
        <v>0</v>
      </c>
      <c r="L79" s="120" t="s">
        <v>80</v>
      </c>
      <c r="M79" s="148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196">
        <f>'070101'!D81+'070201'!D80+'070202'!D80+'070301'!D80+'070303 '!D80+'070304'!D80+'070401'!D80+'070802'!D80+'070803'!D80+'070804'!D80+'070808'!D80+'070806'!D80+'070501'!D80</f>
        <v>0</v>
      </c>
      <c r="E80" s="196">
        <f>'070101'!E81+'070201'!E80+'070202'!E80+'070301'!E80+'070303 '!E80+'070304'!E80+'070401'!E80+'070802'!E80+'070803'!E80+'070804'!E80+'070808'!E80+'070806'!E80+'070501'!E80</f>
        <v>0</v>
      </c>
      <c r="F80" s="196">
        <f>'070101'!F81+'070201'!F80+'070202'!F80+'070301'!F80+'070303 '!F80+'070304'!F80+'070401'!F80+'070802'!F80+'070803'!F80+'070804'!F80+'070808'!F80+'070806'!F80+'070501'!F80</f>
        <v>0</v>
      </c>
      <c r="G80" s="196">
        <f>'070101'!G81+'070201'!G80+'070202'!G80+'070301'!G80+'070303 '!G80+'070304'!G80+'070401'!G80+'070802'!G80+'070803'!G80+'070804'!G80+'070808'!G80+'070806'!G80+'070501'!G80</f>
        <v>0</v>
      </c>
      <c r="H80" s="196">
        <f>'070101'!H81+'070201'!H80+'070202'!H80+'070301'!H80+'070303 '!H80+'070304'!H80+'070401'!H80+'070802'!H80+'070803'!H80+'070804'!H80+'070808'!H80+'070806'!H80+'070501'!H80</f>
        <v>0</v>
      </c>
      <c r="I80" s="196">
        <f>'070101'!I81+'070201'!I80+'070202'!I80+'070301'!I80+'070303 '!I80+'070304'!I80+'070401'!I80+'070802'!I80+'070803'!I80+'070804'!I80+'070808'!I80+'070806'!I80+'070501'!I80</f>
        <v>0</v>
      </c>
      <c r="J80" s="196">
        <f>'070101'!J81+'070201'!J80+'070202'!J80+'070301'!J80+'070303 '!J80+'070304'!J80+'070401'!J80+'070802'!J80+'070803'!J80+'070804'!J80+'070808'!J80+'070806'!J80+'070501'!J80</f>
        <v>0</v>
      </c>
      <c r="K80" s="196">
        <f>'070101'!K81+'070201'!K80+'070202'!K80+'070301'!K80+'070303 '!K80+'070304'!K80+'070401'!K80+'070802'!K80+'070803'!K80+'070804'!K80+'070808'!K80+'070806'!K80+'070501'!K80</f>
        <v>0</v>
      </c>
      <c r="L80" s="82"/>
      <c r="M80" s="148"/>
      <c r="N80" s="5"/>
    </row>
    <row r="81" spans="1:13" ht="15.75" customHeight="1" hidden="1" thickTop="1">
      <c r="A81" s="92" t="s">
        <v>103</v>
      </c>
      <c r="B81" s="39">
        <v>2142</v>
      </c>
      <c r="C81" s="39"/>
      <c r="D81" s="196">
        <f>'070101'!D82+'070201'!D81+'070202'!D81+'070301'!D81+'070303 '!D81+'070304'!D81+'070401'!D81+'070802'!D81+'070803'!D81+'070804'!D81+'070808'!D81+'070806'!D81+'070501'!D81</f>
        <v>0</v>
      </c>
      <c r="E81" s="196">
        <f>'070101'!E82+'070201'!E81+'070202'!E81+'070301'!E81+'070303 '!E81+'070304'!E81+'070401'!E81+'070802'!E81+'070803'!E81+'070804'!E81+'070808'!E81+'070806'!E81+'070501'!E81</f>
        <v>0</v>
      </c>
      <c r="F81" s="196">
        <f>'070101'!F82+'070201'!F81+'070202'!F81+'070301'!F81+'070303 '!F81+'070304'!F81+'070401'!F81+'070802'!F81+'070803'!F81+'070804'!F81+'070808'!F81+'070806'!F81+'070501'!F81</f>
        <v>0</v>
      </c>
      <c r="G81" s="196">
        <f>'070101'!G82+'070201'!G81+'070202'!G81+'070301'!G81+'070303 '!G81+'070304'!G81+'070401'!G81+'070802'!G81+'070803'!G81+'070804'!G81+'070808'!G81+'070806'!G81+'070501'!G81</f>
        <v>0</v>
      </c>
      <c r="H81" s="196">
        <f>'070101'!H82+'070201'!H81+'070202'!H81+'070301'!H81+'070303 '!H81+'070304'!H81+'070401'!H81+'070802'!H81+'070803'!H81+'070804'!H81+'070808'!H81+'070806'!H81+'070501'!H81</f>
        <v>0</v>
      </c>
      <c r="I81" s="196">
        <f>'070101'!I82+'070201'!I81+'070202'!I81+'070301'!I81+'070303 '!I81+'070304'!I81+'070401'!I81+'070802'!I81+'070803'!I81+'070804'!I81+'070808'!I81+'070806'!I81+'070501'!I81</f>
        <v>0</v>
      </c>
      <c r="J81" s="196">
        <f>'070101'!J82+'070201'!J81+'070202'!J81+'070301'!J81+'070303 '!J81+'070304'!J81+'070401'!J81+'070802'!J81+'070803'!J81+'070804'!J81+'070808'!J81+'070806'!J81+'070501'!J81</f>
        <v>0</v>
      </c>
      <c r="K81" s="196">
        <f>'070101'!K82+'070201'!K81+'070202'!K81+'070301'!K81+'070303 '!K81+'070304'!K81+'070401'!K81+'070802'!K81+'070803'!K81+'070804'!K81+'070808'!K81+'070806'!K81+'070501'!K81</f>
        <v>0</v>
      </c>
      <c r="L81" s="110">
        <v>11</v>
      </c>
      <c r="M81" s="148"/>
    </row>
    <row r="82" spans="1:13" ht="15" customHeight="1">
      <c r="A82" s="92" t="s">
        <v>204</v>
      </c>
      <c r="B82" s="39">
        <v>3142</v>
      </c>
      <c r="C82" s="39">
        <v>480</v>
      </c>
      <c r="D82" s="196"/>
      <c r="E82" s="196">
        <f>'070101'!E83+'070201'!E82+'070202'!E82+'070301'!E82+'070303 '!E82+'070304'!E82+'070401'!E82+'070802'!E82+'070803'!E82+'070804'!E82+'070808'!E82+'070806'!E82+'070501'!E82</f>
        <v>5</v>
      </c>
      <c r="F82" s="196"/>
      <c r="G82" s="196"/>
      <c r="H82" s="196"/>
      <c r="I82" s="196"/>
      <c r="J82" s="196"/>
      <c r="K82" s="196"/>
      <c r="L82" s="111">
        <v>0</v>
      </c>
      <c r="M82" s="148"/>
    </row>
    <row r="83" spans="1:13" ht="20.25" customHeight="1" hidden="1" thickBot="1">
      <c r="A83" s="92"/>
      <c r="B83" s="145"/>
      <c r="C83" s="145"/>
      <c r="D83" s="196">
        <f>'070101'!D84+'070201'!D83+'070202'!D83+'070301'!D83+'070303 '!D83+'070304'!D83+'070401'!D83+'070802'!D83+'070803'!D83+'070804'!D83+'070808'!D83+'070806'!D83+'070501'!D83</f>
        <v>4</v>
      </c>
      <c r="E83" s="196">
        <f>'070101'!E84+'070201'!E83+'070202'!E83+'070301'!E83+'070303 '!E83+'070304'!E83+'070401'!E83+'070802'!E83+'070803'!E83+'070804'!E83+'070808'!E83+'070806'!E83+'070501'!E83</f>
        <v>5</v>
      </c>
      <c r="F83" s="196">
        <f>'070101'!F84+'070201'!F83+'070202'!F83+'070301'!F83+'070303 '!F83+'070304'!F83+'070401'!F83+'070802'!F83+'070803'!F83+'070804'!F83+'070808'!F83+'070806'!F83+'070501'!F83</f>
        <v>5</v>
      </c>
      <c r="G83" s="196">
        <f>'070101'!G84+'070201'!G83+'070202'!G83+'070301'!G83+'070303 '!G83+'070304'!G83+'070401'!G83+'070802'!G83+'070803'!G83+'070804'!G83+'070808'!G83+'070806'!G83+'070501'!G83</f>
        <v>7</v>
      </c>
      <c r="H83" s="196">
        <f>'070101'!H84+'070201'!H83+'070202'!H83+'070301'!H83+'070303 '!H83+'070304'!H83+'070401'!H83+'070802'!H83+'070803'!H83+'070804'!H83+'070808'!H83+'070806'!H83+'070501'!H83</f>
        <v>8</v>
      </c>
      <c r="I83" s="196">
        <f>'070101'!I84+'070201'!I83+'070202'!I83+'070301'!I83+'070303 '!I83+'070304'!I83+'070401'!I83+'070802'!I83+'070803'!I83+'070804'!I83+'070808'!I83+'070806'!I83+'070501'!I83</f>
        <v>9</v>
      </c>
      <c r="J83" s="196" t="e">
        <f>'070101'!J84+'070201'!J83+'070202'!J83+'070301'!J83+'070303 '!J83+'070304'!J83+'070401'!J83+'070802'!J83+'070803'!J83+'070804'!J83+'070808'!J83+'070806'!J83+'070501'!J83</f>
        <v>#VALUE!</v>
      </c>
      <c r="K83" s="196">
        <f>'070101'!K84+'070201'!K83+'070202'!K83+'070301'!K83+'070303 '!K83+'070304'!K83+'070401'!K83+'070802'!K83+'070803'!K83+'070804'!K83+'070808'!K83+'070806'!K83+'070501'!K83</f>
        <v>11</v>
      </c>
      <c r="L83" s="111">
        <v>0</v>
      </c>
      <c r="M83" s="148"/>
    </row>
    <row r="84" spans="1:14" ht="15.75" customHeight="1" hidden="1" thickTop="1">
      <c r="A84" s="92"/>
      <c r="B84" s="145"/>
      <c r="C84" s="145"/>
      <c r="D84" s="196">
        <f>'070101'!D85+'070201'!D84+'070202'!D84+'070301'!D84+'070303 '!D84+'070304'!D84+'070401'!D84+'070802'!D84+'070803'!D84+'070804'!D84+'070808'!D84+'070806'!D84+'070501'!D84</f>
        <v>0</v>
      </c>
      <c r="E84" s="196">
        <f>'070101'!E85+'070201'!E84+'070202'!E84+'070301'!E84+'070303 '!E84+'070304'!E84+'070401'!E84+'070802'!E84+'070803'!E84+'070804'!E84+'070808'!E84+'070806'!E84+'070501'!E84</f>
        <v>5</v>
      </c>
      <c r="F84" s="196">
        <f>'070101'!F85+'070201'!F84+'070202'!F84+'070301'!F84+'070303 '!F84+'070304'!F84+'070401'!F84+'070802'!F84+'070803'!F84+'070804'!F84+'070808'!F84+'070806'!F84+'070501'!F84</f>
        <v>0</v>
      </c>
      <c r="G84" s="196">
        <f>'070101'!G85+'070201'!G84+'070202'!G84+'070301'!G84+'070303 '!G84+'070304'!G84+'070401'!G84+'070802'!G84+'070803'!G84+'070804'!G84+'070808'!G84+'070806'!G84+'070501'!G84</f>
        <v>0</v>
      </c>
      <c r="H84" s="196">
        <f>'070101'!H85+'070201'!H84+'070202'!H84+'070301'!H84+'070303 '!H84+'070304'!H84+'070401'!H84+'070802'!H84+'070803'!H84+'070804'!H84+'070808'!H84+'070806'!H84+'070501'!H84</f>
        <v>0</v>
      </c>
      <c r="I84" s="196">
        <f>'070101'!I85+'070201'!I84+'070202'!I84+'070301'!I84+'070303 '!I84+'070304'!I84+'070401'!I84+'070802'!I84+'070803'!I84+'070804'!I84+'070808'!I84+'070806'!I84+'070501'!I84</f>
        <v>0</v>
      </c>
      <c r="J84" s="196">
        <f>'070101'!J85+'070201'!J84+'070202'!J84+'070301'!J84+'070303 '!J84+'070304'!J84+'070401'!J84+'070802'!J84+'070803'!J84+'070804'!J84+'070808'!J84+'070806'!J84+'070501'!J84</f>
        <v>0</v>
      </c>
      <c r="K84" s="196">
        <f>'070101'!K85+'070201'!K84+'070202'!K84+'070301'!K84+'070303 '!K84+'070304'!K84+'070401'!K84+'070802'!K84+'070803'!K84+'070804'!K84+'070808'!K84+'070806'!K84+'070501'!K84</f>
        <v>0</v>
      </c>
      <c r="L84" s="111">
        <v>0</v>
      </c>
      <c r="M84" s="148"/>
      <c r="N84" s="9"/>
    </row>
    <row r="85" spans="1:14" ht="19.5" customHeight="1" hidden="1">
      <c r="A85" s="92"/>
      <c r="B85" s="145"/>
      <c r="C85" s="145"/>
      <c r="D85" s="196">
        <f>'070101'!D86+'070201'!D85+'070202'!D85+'070301'!D85+'070303 '!D85+'070304'!D85+'070401'!D85+'070802'!D85+'070803'!D85+'070804'!D85+'070808'!D85+'070806'!D85+'070501'!D85</f>
        <v>0</v>
      </c>
      <c r="E85" s="196">
        <f>'070101'!E86+'070201'!E85+'070202'!E85+'070301'!E85+'070303 '!E85+'070304'!E85+'070401'!E85+'070802'!E85+'070803'!E85+'070804'!E85+'070808'!E85+'070806'!E85+'070501'!E85</f>
        <v>0</v>
      </c>
      <c r="F85" s="196">
        <f>'070101'!F86+'070201'!F85+'070202'!F85+'070301'!F85+'070303 '!F85+'070304'!F85+'070401'!F85+'070802'!F85+'070803'!F85+'070804'!F85+'070808'!F85+'070806'!F85+'070501'!F85</f>
        <v>0</v>
      </c>
      <c r="G85" s="196">
        <f>'070101'!G86+'070201'!G85+'070202'!G85+'070301'!G85+'070303 '!G85+'070304'!G85+'070401'!G85+'070802'!G85+'070803'!G85+'070804'!G85+'070808'!G85+'070806'!G85+'070501'!G85</f>
        <v>0</v>
      </c>
      <c r="H85" s="196">
        <f>'070101'!H86+'070201'!H85+'070202'!H85+'070301'!H85+'070303 '!H85+'070304'!H85+'070401'!H85+'070802'!H85+'070803'!H85+'070804'!H85+'070808'!H85+'070806'!H85+'070501'!H85</f>
        <v>0</v>
      </c>
      <c r="I85" s="196">
        <f>'070101'!I86+'070201'!I85+'070202'!I85+'070301'!I85+'070303 '!I85+'070304'!I85+'070401'!I85+'070802'!I85+'070803'!I85+'070804'!I85+'070808'!I85+'070806'!I85+'070501'!I85</f>
        <v>0</v>
      </c>
      <c r="J85" s="196">
        <f>'070101'!J86+'070201'!J85+'070202'!J85+'070301'!J85+'070303 '!J85+'070304'!J85+'070401'!J85+'070802'!J85+'070803'!J85+'070804'!J85+'070808'!J85+'070806'!J85+'070501'!J85</f>
        <v>0</v>
      </c>
      <c r="K85" s="196">
        <f>'070101'!K86+'070201'!K85+'070202'!K85+'070301'!K85+'070303 '!K85+'070304'!K85+'070401'!K85+'070802'!K85+'070803'!K85+'070804'!K85+'070808'!K85+'070806'!K85+'070501'!K85</f>
        <v>0</v>
      </c>
      <c r="L85" s="111">
        <v>0</v>
      </c>
      <c r="M85" s="148"/>
      <c r="N85" s="5"/>
    </row>
    <row r="86" spans="1:14" ht="18" customHeight="1" hidden="1">
      <c r="A86" s="92"/>
      <c r="B86" s="145"/>
      <c r="C86" s="145"/>
      <c r="D86" s="196">
        <f>'070101'!D87+'070201'!D86+'070202'!D86+'070301'!D86+'070303 '!D86+'070304'!D86+'070401'!D86+'070802'!D86+'070803'!D86+'070804'!D86+'070808'!D86+'070806'!D86+'070501'!D86</f>
        <v>4</v>
      </c>
      <c r="E86" s="196">
        <f>'070101'!E87+'070201'!E86+'070202'!E86+'070301'!E86+'070303 '!E86+'070304'!E86+'070401'!E86+'070802'!E86+'070803'!E86+'070804'!E86+'070808'!E86+'070806'!E86+'070501'!E86</f>
        <v>4</v>
      </c>
      <c r="F86" s="196">
        <f>'070101'!F87+'070201'!F86+'070202'!F86+'070301'!F86+'070303 '!F86+'070304'!F86+'070401'!F86+'070802'!F86+'070803'!F86+'070804'!F86+'070808'!F86+'070806'!F86+'070501'!F86</f>
        <v>4</v>
      </c>
      <c r="G86" s="196">
        <f>'070101'!G87+'070201'!G86+'070202'!G86+'070301'!G86+'070303 '!G86+'070304'!G86+'070401'!G86+'070802'!G86+'070803'!G86+'070804'!G86+'070808'!G86+'070806'!G86+'070501'!G86</f>
        <v>4</v>
      </c>
      <c r="H86" s="196">
        <f>'070101'!H87+'070201'!H86+'070202'!H86+'070301'!H86+'070303 '!H86+'070304'!H86+'070401'!H86+'070802'!H86+'070803'!H86+'070804'!H86+'070808'!H86+'070806'!H86+'070501'!H86</f>
        <v>4</v>
      </c>
      <c r="I86" s="196">
        <f>'070101'!I87+'070201'!I86+'070202'!I86+'070301'!I86+'070303 '!I86+'070304'!I86+'070401'!I86+'070802'!I86+'070803'!I86+'070804'!I86+'070808'!I86+'070806'!I86+'070501'!I86</f>
        <v>4</v>
      </c>
      <c r="J86" s="196">
        <f>'070101'!J87+'070201'!J86+'070202'!J86+'070301'!J86+'070303 '!J86+'070304'!J86+'070401'!J86+'070802'!J86+'070803'!J86+'070804'!J86+'070808'!J86+'070806'!J86+'070501'!J86</f>
        <v>4</v>
      </c>
      <c r="K86" s="196">
        <f>'070101'!K87+'070201'!K86+'070202'!K86+'070301'!K86+'070303 '!K86+'070304'!K86+'070401'!K86+'070802'!K86+'070803'!K86+'070804'!K86+'070808'!K86+'070806'!K86+'070501'!K86</f>
        <v>4</v>
      </c>
      <c r="L86" s="109">
        <v>0</v>
      </c>
      <c r="M86" s="148"/>
      <c r="N86" s="5"/>
    </row>
    <row r="87" spans="1:14" ht="15.75" customHeight="1" hidden="1">
      <c r="A87" s="68">
        <v>1</v>
      </c>
      <c r="B87" s="39">
        <v>2</v>
      </c>
      <c r="C87" s="39"/>
      <c r="D87" s="196">
        <f>'070101'!D88+'070201'!D87+'070202'!D87+'070301'!D87+'070303 '!D87+'070304'!D87+'070401'!D87+'070802'!D87+'070803'!D87+'070804'!D87+'070808'!D87+'070806'!D87+'070501'!D87</f>
        <v>0</v>
      </c>
      <c r="E87" s="196">
        <f>'070101'!E88+'070201'!E87+'070202'!E87+'070301'!E87+'070303 '!E87+'070304'!E87+'070401'!E87+'070802'!E87+'070803'!E87+'070804'!E87+'070808'!E87+'070806'!E87+'070501'!E87</f>
        <v>0</v>
      </c>
      <c r="F87" s="196">
        <f>'070101'!F88+'070201'!F87+'070202'!F87+'070301'!F87+'070303 '!F87+'070304'!F87+'070401'!F87+'070802'!F87+'070803'!F87+'070804'!F87+'070808'!F87+'070806'!F87+'070501'!F87</f>
        <v>0</v>
      </c>
      <c r="G87" s="196">
        <f>'070101'!G88+'070201'!G87+'070202'!G87+'070301'!G87+'070303 '!G87+'070304'!G87+'070401'!G87+'070802'!G87+'070803'!G87+'070804'!G87+'070808'!G87+'070806'!G87+'070501'!G87</f>
        <v>0</v>
      </c>
      <c r="H87" s="196">
        <f>'070101'!H88+'070201'!H87+'070202'!H87+'070301'!H87+'070303 '!H87+'070304'!H87+'070401'!H87+'070802'!H87+'070803'!H87+'070804'!H87+'070808'!H87+'070806'!H87+'070501'!H87</f>
        <v>0</v>
      </c>
      <c r="I87" s="196">
        <f>'070101'!I88+'070201'!I87+'070202'!I87+'070301'!I87+'070303 '!I87+'070304'!I87+'070401'!I87+'070802'!I87+'070803'!I87+'070804'!I87+'070808'!I87+'070806'!I87+'070501'!I87</f>
        <v>0</v>
      </c>
      <c r="J87" s="196">
        <f>'070101'!J88+'070201'!J87+'070202'!J87+'070301'!J87+'070303 '!J87+'070304'!J87+'070401'!J87+'070802'!J87+'070803'!J87+'070804'!J87+'070808'!J87+'070806'!J87+'070501'!J87</f>
        <v>0</v>
      </c>
      <c r="K87" s="196">
        <f>'070101'!K88+'070201'!K87+'070202'!K87+'070301'!K87+'070303 '!K87+'070304'!K87+'070401'!K87+'070802'!K87+'070803'!K87+'070804'!K87+'070808'!K87+'070806'!K87+'070501'!K87</f>
        <v>0</v>
      </c>
      <c r="L87" s="109">
        <v>0</v>
      </c>
      <c r="M87" s="148"/>
      <c r="N87" s="5"/>
    </row>
    <row r="88" spans="1:14" ht="16.5" customHeight="1">
      <c r="A88" s="95" t="s">
        <v>105</v>
      </c>
      <c r="B88" s="39">
        <v>3143</v>
      </c>
      <c r="C88" s="39">
        <v>490</v>
      </c>
      <c r="D88" s="196">
        <f>'070101'!D89+'070201'!D88+'070202'!D88+'070301'!D88+'070303 '!D88+'070304'!D88+'070401'!D88+'070802'!D88+'070803'!D88+'070804'!D88+'070808'!D88+'070806'!D88+'070501'!D88</f>
        <v>0</v>
      </c>
      <c r="E88" s="196">
        <f>'070101'!E89+'070201'!E88+'070202'!E88+'070301'!E88+'070303 '!E88+'070304'!E88+'070401'!E88+'070802'!E88+'070803'!E88+'070804'!E88+'070808'!E88+'070806'!E88+'070501'!E88</f>
        <v>0</v>
      </c>
      <c r="F88" s="196">
        <f>'070101'!F89+'070201'!F88+'070202'!F88+'070301'!F88+'070303 '!F88+'070304'!F88+'070401'!F88+'070802'!F88+'070803'!F88+'070804'!F88+'070808'!F88+'070806'!F88+'070501'!F88</f>
        <v>0</v>
      </c>
      <c r="G88" s="196">
        <f>'070101'!G89+'070201'!G88+'070202'!G88+'070301'!G88+'070303 '!G88+'070304'!G88+'070401'!G88+'070802'!G88+'070803'!G88+'070804'!G88+'070808'!G88+'070806'!G88+'070501'!G88</f>
        <v>0</v>
      </c>
      <c r="H88" s="196">
        <f>'070101'!H89+'070201'!H88+'070202'!H88+'070301'!H88+'070303 '!H88+'070304'!H88+'070401'!H88+'070802'!H88+'070803'!H88+'070804'!H88+'070808'!H88+'070806'!H88+'070501'!H88</f>
        <v>0</v>
      </c>
      <c r="I88" s="196">
        <f>'070101'!I89+'070201'!I88+'070202'!I88+'070301'!I88+'070303 '!I88+'070304'!I88+'070401'!I88+'070802'!I88+'070803'!I88+'070804'!I88+'070808'!I88+'070806'!I88+'070501'!I88</f>
        <v>0</v>
      </c>
      <c r="J88" s="196">
        <f>'070101'!J89+'070201'!J88+'070202'!J88+'070301'!J88+'070303 '!J88+'070304'!J88+'070401'!J88+'070802'!J88+'070803'!J88+'070804'!J88+'070808'!J88+'070806'!J88+'070501'!J88</f>
        <v>0</v>
      </c>
      <c r="K88" s="196">
        <f>'070101'!K89+'070201'!K88+'070202'!K88+'070301'!K88+'070303 '!K88+'070304'!K88+'070401'!K88+'070802'!K88+'070803'!K88+'070804'!K88+'070808'!K88+'070806'!K88+'070501'!K88</f>
        <v>0</v>
      </c>
      <c r="L88" s="121">
        <f>SUM(L89,L106)</f>
        <v>0</v>
      </c>
      <c r="M88" s="148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f>'070101'!D90+'070201'!D89+'070202'!D89+'070301'!D89+'070303 '!D89+'070304'!D89+'070401'!D89+'070802'!D89+'070803'!D89+'070804'!D89+'070808'!D89+'070806'!D89+'070501'!D89</f>
        <v>0</v>
      </c>
      <c r="E89" s="196">
        <f>'070101'!E90+'070201'!E89+'070202'!E89+'070301'!E89+'070303 '!E89+'070304'!E89+'070401'!E89+'070802'!E89+'070803'!E89+'070804'!E89+'070808'!E89+'070806'!E89+'070501'!E89</f>
        <v>0</v>
      </c>
      <c r="F89" s="196">
        <f>'070101'!F90+'070201'!F89+'070202'!F89+'070301'!F89+'070303 '!F89+'070304'!F89+'070401'!F89+'070802'!F89+'070803'!F89+'070804'!F89+'070808'!F89+'070806'!F89+'070501'!F89</f>
        <v>0</v>
      </c>
      <c r="G89" s="196">
        <f>'070101'!G90+'070201'!G89+'070202'!G89+'070301'!G89+'070303 '!G89+'070304'!G89+'070401'!G89+'070802'!G89+'070803'!G89+'070804'!G89+'070808'!G89+'070806'!G89+'070501'!G89</f>
        <v>0</v>
      </c>
      <c r="H89" s="196">
        <f>'070101'!H90+'070201'!H89+'070202'!H89+'070301'!H89+'070303 '!H89+'070304'!H89+'070401'!H89+'070802'!H89+'070803'!H89+'070804'!H89+'070808'!H89+'070806'!H89+'070501'!H89</f>
        <v>0</v>
      </c>
      <c r="I89" s="196">
        <f>'070101'!I90+'070201'!I89+'070202'!I89+'070301'!I89+'070303 '!I89+'070304'!I89+'070401'!I89+'070802'!I89+'070803'!I89+'070804'!I89+'070808'!I89+'070806'!I89+'070501'!I89</f>
        <v>0</v>
      </c>
      <c r="J89" s="196">
        <f>'070101'!J90+'070201'!J89+'070202'!J89+'070301'!J89+'070303 '!J89+'070304'!J89+'070401'!J89+'070802'!J89+'070803'!J89+'070804'!J89+'070808'!J89+'070806'!J89+'070501'!J89</f>
        <v>0</v>
      </c>
      <c r="K89" s="196">
        <f>'070101'!K90+'070201'!K89+'070202'!K89+'070301'!K89+'070303 '!K89+'070304'!K89+'070401'!K89+'070802'!K89+'070803'!K89+'070804'!K89+'070808'!K89+'070806'!K89+'070501'!K89</f>
        <v>0</v>
      </c>
      <c r="L89" s="121">
        <f>SUM(L90,L97)</f>
        <v>0</v>
      </c>
      <c r="M89" s="148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f>'070101'!D91+'070201'!D90+'070202'!D90+'070301'!D90+'070303 '!D90+'070304'!D90+'070401'!D90+'070802'!D90+'070803'!D90+'070804'!D90+'070808'!D90+'070806'!D90+'070501'!D90</f>
        <v>0</v>
      </c>
      <c r="E90" s="196">
        <f>'070101'!E91+'070201'!E90+'070202'!E90+'070301'!E90+'070303 '!E90+'070304'!E90+'070401'!E90+'070802'!E90+'070803'!E90+'070804'!E90+'070808'!E90+'070806'!E90+'070501'!E90</f>
        <v>0</v>
      </c>
      <c r="F90" s="196">
        <f>'070101'!F91+'070201'!F90+'070202'!F90+'070301'!F90+'070303 '!F90+'070304'!F90+'070401'!F90+'070802'!F90+'070803'!F90+'070804'!F90+'070808'!F90+'070806'!F90+'070501'!F90</f>
        <v>0</v>
      </c>
      <c r="G90" s="196">
        <f>'070101'!G91+'070201'!G90+'070202'!G90+'070301'!G90+'070303 '!G90+'070304'!G90+'070401'!G90+'070802'!G90+'070803'!G90+'070804'!G90+'070808'!G90+'070806'!G90+'070501'!G90</f>
        <v>0</v>
      </c>
      <c r="H90" s="196">
        <f>'070101'!H91+'070201'!H90+'070202'!H90+'070301'!H90+'070303 '!H90+'070304'!H90+'070401'!H90+'070802'!H90+'070803'!H90+'070804'!H90+'070808'!H90+'070806'!H90+'070501'!H90</f>
        <v>0</v>
      </c>
      <c r="I90" s="196">
        <f>'070101'!I91+'070201'!I90+'070202'!I90+'070301'!I90+'070303 '!I90+'070304'!I90+'070401'!I90+'070802'!I90+'070803'!I90+'070804'!I90+'070808'!I90+'070806'!I90+'070501'!I90</f>
        <v>0</v>
      </c>
      <c r="J90" s="196">
        <f>'070101'!J91+'070201'!J90+'070202'!J90+'070301'!J90+'070303 '!J90+'070304'!J90+'070401'!J90+'070802'!J90+'070803'!J90+'070804'!J90+'070808'!J90+'070806'!J90+'070501'!J90</f>
        <v>0</v>
      </c>
      <c r="K90" s="196">
        <f>'070101'!K91+'070201'!K90+'070202'!K90+'070301'!K90+'070303 '!K90+'070304'!K90+'070401'!K90+'070802'!K90+'070803'!K90+'070804'!K90+'070808'!K90+'070806'!K90+'070501'!K90</f>
        <v>0</v>
      </c>
      <c r="L90" s="122">
        <f>SUM(L91:L96)</f>
        <v>0</v>
      </c>
      <c r="M90" s="14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6">
        <f>'070101'!D92+'070201'!D91+'070202'!D91+'070301'!D91+'070303 '!D91+'070304'!D91+'070401'!D91+'070802'!D91+'070803'!D91+'070804'!D91+'070808'!D91+'070806'!D91+'070501'!D91</f>
        <v>0</v>
      </c>
      <c r="E91" s="196">
        <f>'070101'!E92+'070201'!E91+'070202'!E91+'070301'!E91+'070303 '!E91+'070304'!E91+'070401'!E91+'070802'!E91+'070803'!E91+'070804'!E91+'070808'!E91+'070806'!E91+'070501'!E91</f>
        <v>0</v>
      </c>
      <c r="F91" s="196">
        <f>'070101'!F92+'070201'!F91+'070202'!F91+'070301'!F91+'070303 '!F91+'070304'!F91+'070401'!F91+'070802'!F91+'070803'!F91+'070804'!F91+'070808'!F91+'070806'!F91+'070501'!F91</f>
        <v>0</v>
      </c>
      <c r="G91" s="196">
        <f>'070101'!G92+'070201'!G91+'070202'!G91+'070301'!G91+'070303 '!G91+'070304'!G91+'070401'!G91+'070802'!G91+'070803'!G91+'070804'!G91+'070808'!G91+'070806'!G91+'070501'!G91</f>
        <v>0</v>
      </c>
      <c r="H91" s="196">
        <f>'070101'!H92+'070201'!H91+'070202'!H91+'070301'!H91+'070303 '!H91+'070304'!H91+'070401'!H91+'070802'!H91+'070803'!H91+'070804'!H91+'070808'!H91+'070806'!H91+'070501'!H91</f>
        <v>0</v>
      </c>
      <c r="I91" s="196">
        <f>'070101'!I92+'070201'!I91+'070202'!I91+'070301'!I91+'070303 '!I91+'070304'!I91+'070401'!I91+'070802'!I91+'070803'!I91+'070804'!I91+'070808'!I91+'070806'!I91+'070501'!I91</f>
        <v>0</v>
      </c>
      <c r="J91" s="196">
        <f>'070101'!J92+'070201'!J91+'070202'!J91+'070301'!J91+'070303 '!J91+'070304'!J91+'070401'!J91+'070802'!J91+'070803'!J91+'070804'!J91+'070808'!J91+'070806'!J91+'070501'!J91</f>
        <v>0</v>
      </c>
      <c r="K91" s="196">
        <f>'070101'!K92+'070201'!K91+'070202'!K91+'070301'!K91+'070303 '!K91+'070304'!K91+'070401'!K91+'070802'!K91+'070803'!K91+'070804'!K91+'070808'!K91+'070806'!K91+'070501'!K91</f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196">
        <f>'070101'!D93+'070201'!D92+'070202'!D92+'070301'!D92+'070303 '!D92+'070304'!D92+'070401'!D92+'070802'!D92+'070803'!D92+'070804'!D92+'070808'!D92+'070806'!D92+'070501'!D92</f>
        <v>0</v>
      </c>
      <c r="E92" s="196">
        <f>'070101'!E93+'070201'!E92+'070202'!E92+'070301'!E92+'070303 '!E92+'070304'!E92+'070401'!E92+'070802'!E92+'070803'!E92+'070804'!E92+'070808'!E92+'070806'!E92+'070501'!E92</f>
        <v>0</v>
      </c>
      <c r="F92" s="196">
        <f>'070101'!F93+'070201'!F92+'070202'!F92+'070301'!F92+'070303 '!F92+'070304'!F92+'070401'!F92+'070802'!F92+'070803'!F92+'070804'!F92+'070808'!F92+'070806'!F92+'070501'!F92</f>
        <v>0</v>
      </c>
      <c r="G92" s="196">
        <f>'070101'!G93+'070201'!G92+'070202'!G92+'070301'!G92+'070303 '!G92+'070304'!G92+'070401'!G92+'070802'!G92+'070803'!G92+'070804'!G92+'070808'!G92+'070806'!G92+'070501'!G92</f>
        <v>0</v>
      </c>
      <c r="H92" s="196">
        <f>'070101'!H93+'070201'!H92+'070202'!H92+'070301'!H92+'070303 '!H92+'070304'!H92+'070401'!H92+'070802'!H92+'070803'!H92+'070804'!H92+'070808'!H92+'070806'!H92+'070501'!H92</f>
        <v>0</v>
      </c>
      <c r="I92" s="196">
        <f>'070101'!I93+'070201'!I92+'070202'!I92+'070301'!I92+'070303 '!I92+'070304'!I92+'070401'!I92+'070802'!I92+'070803'!I92+'070804'!I92+'070808'!I92+'070806'!I92+'070501'!I92</f>
        <v>0</v>
      </c>
      <c r="J92" s="196">
        <f>'070101'!J93+'070201'!J92+'070202'!J92+'070301'!J92+'070303 '!J92+'070304'!J92+'070401'!J92+'070802'!J92+'070803'!J92+'070804'!J92+'070808'!J92+'070806'!J92+'070501'!J92</f>
        <v>0</v>
      </c>
      <c r="K92" s="196">
        <f>'070101'!K93+'070201'!K92+'070202'!K92+'070301'!K92+'070303 '!K92+'070304'!K92+'070401'!K92+'070802'!K92+'070803'!K92+'070804'!K92+'070808'!K92+'070806'!K92+'070501'!K92</f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196">
        <f>'070101'!D94+'070201'!D93+'070202'!D93+'070301'!D93+'070303 '!D93+'070304'!D93+'070401'!D93+'070802'!D93+'070803'!D93+'070804'!D93+'070808'!D93+'070806'!D93+'070501'!D93</f>
        <v>0</v>
      </c>
      <c r="E93" s="196">
        <f>'070101'!E94+'070201'!E93+'070202'!E93+'070301'!E93+'070303 '!E93+'070304'!E93+'070401'!E93+'070802'!E93+'070803'!E93+'070804'!E93+'070808'!E93+'070806'!E93+'070501'!E93</f>
        <v>0</v>
      </c>
      <c r="F93" s="196">
        <f>'070101'!F94+'070201'!F93+'070202'!F93+'070301'!F93+'070303 '!F93+'070304'!F93+'070401'!F93+'070802'!F93+'070803'!F93+'070804'!F93+'070808'!F93+'070806'!F93+'070501'!F93</f>
        <v>0</v>
      </c>
      <c r="G93" s="196">
        <f>'070101'!G94+'070201'!G93+'070202'!G93+'070301'!G93+'070303 '!G93+'070304'!G93+'070401'!G93+'070802'!G93+'070803'!G93+'070804'!G93+'070808'!G93+'070806'!G93+'070501'!G93</f>
        <v>0</v>
      </c>
      <c r="H93" s="196">
        <f>'070101'!H94+'070201'!H93+'070202'!H93+'070301'!H93+'070303 '!H93+'070304'!H93+'070401'!H93+'070802'!H93+'070803'!H93+'070804'!H93+'070808'!H93+'070806'!H93+'070501'!H93</f>
        <v>0</v>
      </c>
      <c r="I93" s="196">
        <f>'070101'!I94+'070201'!I93+'070202'!I93+'070301'!I93+'070303 '!I93+'070304'!I93+'070401'!I93+'070802'!I93+'070803'!I93+'070804'!I93+'070808'!I93+'070806'!I93+'070501'!I93</f>
        <v>0</v>
      </c>
      <c r="J93" s="196">
        <f>'070101'!J94+'070201'!J93+'070202'!J93+'070301'!J93+'070303 '!J93+'070304'!J93+'070401'!J93+'070802'!J93+'070803'!J93+'070804'!J93+'070808'!J93+'070806'!J93+'070501'!J93</f>
        <v>0</v>
      </c>
      <c r="K93" s="196">
        <f>'070101'!K94+'070201'!K93+'070202'!K93+'070301'!K93+'070303 '!K93+'070304'!K93+'070401'!K93+'070802'!K93+'070803'!K93+'070804'!K93+'070808'!K93+'070806'!K93+'070501'!K93</f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196">
        <f>'070101'!D95+'070201'!D94+'070202'!D94+'070301'!D94+'070303 '!D94+'070304'!D94+'070401'!D94+'070802'!D94+'070803'!D94+'070804'!D94+'070808'!D94+'070806'!D94+'070501'!D94</f>
        <v>0</v>
      </c>
      <c r="E94" s="196">
        <f>'070101'!E95+'070201'!E94+'070202'!E94+'070301'!E94+'070303 '!E94+'070304'!E94+'070401'!E94+'070802'!E94+'070803'!E94+'070804'!E94+'070808'!E94+'070806'!E94+'070501'!E94</f>
        <v>0</v>
      </c>
      <c r="F94" s="196">
        <f>'070101'!F95+'070201'!F94+'070202'!F94+'070301'!F94+'070303 '!F94+'070304'!F94+'070401'!F94+'070802'!F94+'070803'!F94+'070804'!F94+'070808'!F94+'070806'!F94+'070501'!F94</f>
        <v>0</v>
      </c>
      <c r="G94" s="196">
        <f>'070101'!G95+'070201'!G94+'070202'!G94+'070301'!G94+'070303 '!G94+'070304'!G94+'070401'!G94+'070802'!G94+'070803'!G94+'070804'!G94+'070808'!G94+'070806'!G94+'070501'!G94</f>
        <v>0</v>
      </c>
      <c r="H94" s="196">
        <f>'070101'!H95+'070201'!H94+'070202'!H94+'070301'!H94+'070303 '!H94+'070304'!H94+'070401'!H94+'070802'!H94+'070803'!H94+'070804'!H94+'070808'!H94+'070806'!H94+'070501'!H94</f>
        <v>0</v>
      </c>
      <c r="I94" s="196">
        <f>'070101'!I95+'070201'!I94+'070202'!I94+'070301'!I94+'070303 '!I94+'070304'!I94+'070401'!I94+'070802'!I94+'070803'!I94+'070804'!I94+'070808'!I94+'070806'!I94+'070501'!I94</f>
        <v>0</v>
      </c>
      <c r="J94" s="196">
        <f>'070101'!J95+'070201'!J94+'070202'!J94+'070301'!J94+'070303 '!J94+'070304'!J94+'070401'!J94+'070802'!J94+'070803'!J94+'070804'!J94+'070808'!J94+'070806'!J94+'070501'!J94</f>
        <v>0</v>
      </c>
      <c r="K94" s="196">
        <f>'070101'!K95+'070201'!K94+'070202'!K94+'070301'!K94+'070303 '!K94+'070304'!K94+'070401'!K94+'070802'!K94+'070803'!K94+'070804'!K94+'070808'!K94+'070806'!K94+'070501'!K94</f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f>'070101'!D96+'070201'!D95+'070202'!D95+'070301'!D95+'070303 '!D95+'070304'!D95+'070401'!D95+'070802'!D95+'070803'!D95+'070804'!D95+'070808'!D95+'070806'!D95+'070501'!D95</f>
        <v>0</v>
      </c>
      <c r="E95" s="196">
        <f>'070101'!E96+'070201'!E95+'070202'!E95+'070301'!E95+'070303 '!E95+'070304'!E95+'070401'!E95+'070802'!E95+'070803'!E95+'070804'!E95+'070808'!E95+'070806'!E95+'070501'!E95</f>
        <v>0</v>
      </c>
      <c r="F95" s="196">
        <f>'070101'!F96+'070201'!F95+'070202'!F95+'070301'!F95+'070303 '!F95+'070304'!F95+'070401'!F95+'070802'!F95+'070803'!F95+'070804'!F95+'070808'!F95+'070806'!F95+'070501'!F95</f>
        <v>0</v>
      </c>
      <c r="G95" s="196">
        <f>'070101'!G96+'070201'!G95+'070202'!G95+'070301'!G95+'070303 '!G95+'070304'!G95+'070401'!G95+'070802'!G95+'070803'!G95+'070804'!G95+'070808'!G95+'070806'!G95+'070501'!G95</f>
        <v>0</v>
      </c>
      <c r="H95" s="196">
        <f>'070101'!H96+'070201'!H95+'070202'!H95+'070301'!H95+'070303 '!H95+'070304'!H95+'070401'!H95+'070802'!H95+'070803'!H95+'070804'!H95+'070808'!H95+'070806'!H95+'070501'!H95</f>
        <v>0</v>
      </c>
      <c r="I95" s="196">
        <f>'070101'!I96+'070201'!I95+'070202'!I95+'070301'!I95+'070303 '!I95+'070304'!I95+'070401'!I95+'070802'!I95+'070803'!I95+'070804'!I95+'070808'!I95+'070806'!I95+'070501'!I95</f>
        <v>0</v>
      </c>
      <c r="J95" s="196">
        <f>'070101'!J96+'070201'!J95+'070202'!J95+'070301'!J95+'070303 '!J95+'070304'!J95+'070401'!J95+'070802'!J95+'070803'!J95+'070804'!J95+'070808'!J95+'070806'!J95+'070501'!J95</f>
        <v>0</v>
      </c>
      <c r="K95" s="196">
        <f>'070101'!K96+'070201'!K95+'070202'!K95+'070301'!K95+'070303 '!K95+'070304'!K95+'070401'!K95+'070802'!K95+'070803'!K95+'070804'!K95+'070808'!K95+'070806'!K95+'070501'!K95</f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1">
        <f>D97</f>
        <v>0</v>
      </c>
      <c r="E96" s="201">
        <f aca="true" t="shared" si="5" ref="E96:K96">E97</f>
        <v>0</v>
      </c>
      <c r="F96" s="201">
        <f t="shared" si="5"/>
        <v>0</v>
      </c>
      <c r="G96" s="201">
        <f t="shared" si="5"/>
        <v>0</v>
      </c>
      <c r="H96" s="201">
        <f t="shared" si="5"/>
        <v>0</v>
      </c>
      <c r="I96" s="201">
        <f t="shared" si="5"/>
        <v>0</v>
      </c>
      <c r="J96" s="201">
        <f t="shared" si="5"/>
        <v>0</v>
      </c>
      <c r="K96" s="201">
        <f t="shared" si="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6" ref="E97:K97">E98+E99+E100</f>
        <v>0</v>
      </c>
      <c r="F97" s="196">
        <f t="shared" si="6"/>
        <v>0</v>
      </c>
      <c r="G97" s="196">
        <f t="shared" si="6"/>
        <v>0</v>
      </c>
      <c r="H97" s="196">
        <f t="shared" si="6"/>
        <v>0</v>
      </c>
      <c r="I97" s="196">
        <f t="shared" si="6"/>
        <v>0</v>
      </c>
      <c r="J97" s="196">
        <f t="shared" si="6"/>
        <v>0</v>
      </c>
      <c r="K97" s="196">
        <f t="shared" si="6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f>'070101'!D100+'070201'!D97+'070202'!D97+'070301'!D98+'070303 '!D98+'070304'!D98+'070401'!D98+'070802'!D98+'070803'!D98+'070804'!D98+'070808'!D98+'070806'!D97</f>
        <v>0</v>
      </c>
      <c r="E98" s="194">
        <f>'070101'!E100+'070201'!E97+'070202'!E97+'070301'!E98+'070303 '!E98+'070304'!E98+'070401'!E98+'070802'!E98+'070803'!E98+'070804'!E98+'070808'!E98+'070806'!E97</f>
        <v>0</v>
      </c>
      <c r="F98" s="194">
        <f>'070101'!F100+'070201'!F97+'070202'!F97+'070301'!F98+'070303 '!F98+'070304'!F98+'070401'!F98+'070802'!F98+'070803'!F98+'070804'!F98+'070808'!F98+'070806'!F97</f>
        <v>0</v>
      </c>
      <c r="G98" s="194">
        <f>'070101'!G100+'070201'!G97+'070202'!G97+'070301'!G98+'070303 '!G98+'070304'!G98+'070401'!G98+'070802'!G98+'070803'!G98+'070804'!G98+'070808'!G98+'070806'!G97</f>
        <v>0</v>
      </c>
      <c r="H98" s="194">
        <f>'070101'!H100+'070201'!H97+'070202'!H97+'070301'!H98+'070303 '!H98+'070304'!H98+'070401'!H98+'070802'!H98+'070803'!H98+'070804'!H98+'070808'!H98+'070806'!H97</f>
        <v>0</v>
      </c>
      <c r="I98" s="194">
        <f>'070101'!I100+'070201'!I97+'070202'!I97+'070301'!I98+'070303 '!I98+'070304'!I98+'070401'!I98+'070802'!I98+'070803'!I98+'070804'!I98+'070808'!I98+'070806'!I97</f>
        <v>0</v>
      </c>
      <c r="J98" s="194">
        <f>'070101'!J100+'070201'!J97+'070202'!J97+'070301'!J98+'070303 '!J98+'070304'!J98+'070401'!J98+'070802'!J98+'070803'!J98+'070804'!J98+'070808'!J98+'070806'!J97</f>
        <v>0</v>
      </c>
      <c r="K98" s="194">
        <f>'070101'!K100+'070201'!K97+'070202'!K97+'070301'!K98+'070303 '!K98+'070304'!K98+'070401'!K98+'070802'!K98+'070803'!K98+'070804'!K98+'070808'!K98+'070806'!K97</f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f>'070101'!D101+'070201'!D98+'070202'!D98+'070301'!D99+'070303 '!D99+'070304'!D99+'070401'!D99+'070802'!D99+'070803'!D99+'070804'!D99+'070808'!D99+'070806'!D98</f>
        <v>0</v>
      </c>
      <c r="E99" s="194">
        <f>'070101'!E101+'070201'!E98+'070202'!E98+'070301'!E99+'070303 '!E99+'070304'!E99+'070401'!E99+'070802'!E99+'070803'!E99+'070804'!E99+'070808'!E99+'070806'!E98</f>
        <v>0</v>
      </c>
      <c r="F99" s="194">
        <f>'070101'!F101+'070201'!F98+'070202'!F98+'070301'!F99+'070303 '!F99+'070304'!F99+'070401'!F99+'070802'!F99+'070803'!F99+'070804'!F99+'070808'!F99+'070806'!F98</f>
        <v>0</v>
      </c>
      <c r="G99" s="194">
        <f>'070101'!G101+'070201'!G98+'070202'!G98+'070301'!G99+'070303 '!G99+'070304'!G99+'070401'!G99+'070802'!G99+'070803'!G99+'070804'!G99+'070808'!G99+'070806'!G98</f>
        <v>0</v>
      </c>
      <c r="H99" s="194">
        <f>'070101'!H101+'070201'!H98+'070202'!H98+'070301'!H99+'070303 '!H99+'070304'!H99+'070401'!H99+'070802'!H99+'070803'!H99+'070804'!H99+'070808'!H99+'070806'!H98</f>
        <v>0</v>
      </c>
      <c r="I99" s="194">
        <f>'070101'!I101+'070201'!I98+'070202'!I98+'070301'!I99+'070303 '!I99+'070304'!I99+'070401'!I99+'070802'!I99+'070803'!I99+'070804'!I99+'070808'!I99+'070806'!I98</f>
        <v>0</v>
      </c>
      <c r="J99" s="194">
        <f>'070101'!J101+'070201'!J98+'070202'!J98+'070301'!J99+'070303 '!J99+'070304'!J99+'070401'!J99+'070802'!J99+'070803'!J99+'070804'!J99+'070808'!J99+'070806'!J98</f>
        <v>0</v>
      </c>
      <c r="K99" s="194">
        <f>'070101'!K101+'070201'!K98+'070202'!K98+'070301'!K99+'070303 '!K99+'070304'!K99+'070401'!K99+'070802'!K99+'070803'!K99+'070804'!K99+'070808'!K99+'070806'!K98</f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194">
        <f>'070101'!D102+'070201'!D99+'070202'!D99+'070301'!D100+'070303 '!D100+'070304'!D100+'070401'!D100+'070802'!D100+'070803'!D100+'070804'!D100+'070808'!D100+'070806'!D99</f>
        <v>0</v>
      </c>
      <c r="E100" s="194">
        <f>'070101'!E102+'070201'!E99+'070202'!E99+'070301'!E100+'070303 '!E100+'070304'!E100+'070401'!E100+'070802'!E100+'070803'!E100+'070804'!E100+'070808'!E100+'070806'!E99</f>
        <v>0</v>
      </c>
      <c r="F100" s="194">
        <f>'070101'!F102+'070201'!F99+'070202'!F99+'070301'!F100+'070303 '!F100+'070304'!F100+'070401'!F100+'070802'!F100+'070803'!F100+'070804'!F100+'070808'!F100+'070806'!F99</f>
        <v>0</v>
      </c>
      <c r="G100" s="194">
        <f>'070101'!G102+'070201'!G99+'070202'!G99+'070301'!G100+'070303 '!G100+'070304'!G100+'070401'!G100+'070802'!G100+'070803'!G100+'070804'!G100+'070808'!G100+'070806'!G99</f>
        <v>0</v>
      </c>
      <c r="H100" s="194">
        <f>'070101'!H102+'070201'!H99+'070202'!H99+'070301'!H100+'070303 '!H100+'070304'!H100+'070401'!H100+'070802'!H100+'070803'!H100+'070804'!H100+'070808'!H100+'070806'!H99</f>
        <v>0</v>
      </c>
      <c r="I100" s="194">
        <f>'070101'!I102+'070201'!I99+'070202'!I99+'070301'!I100+'070303 '!I100+'070304'!I100+'070401'!I100+'070802'!I100+'070803'!I100+'070804'!I100+'070808'!I100+'070806'!I99</f>
        <v>0</v>
      </c>
      <c r="J100" s="194">
        <f>'070101'!J102+'070201'!J99+'070202'!J99+'070301'!J100+'070303 '!J100+'070304'!J100+'070401'!J100+'070802'!J100+'070803'!J100+'070804'!J100+'070808'!J100+'070806'!J99</f>
        <v>0</v>
      </c>
      <c r="K100" s="194">
        <f>'070101'!K102+'070201'!K99+'070202'!K99+'070301'!K100+'070303 '!K100+'070304'!K100+'070401'!K100+'070802'!K100+'070803'!K100+'070804'!K100+'070808'!K100+'070806'!K99</f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194">
        <f>'070101'!D102+'070201'!D101+'070202'!D101+'070301'!D101+'070303 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32.25" customHeight="1" hidden="1">
      <c r="A102" s="185" t="s">
        <v>64</v>
      </c>
      <c r="B102" s="174">
        <v>4121</v>
      </c>
      <c r="C102" s="39">
        <v>610</v>
      </c>
      <c r="D102" s="194">
        <f>'070101'!D103+'070201'!D102+'070202'!D102+'070301'!D102+'070303 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" customHeight="1" hidden="1">
      <c r="A103" s="185" t="s">
        <v>157</v>
      </c>
      <c r="B103" s="174">
        <v>4122</v>
      </c>
      <c r="C103" s="167"/>
      <c r="D103" s="194">
        <f>'070101'!D104+'070201'!D103+'070202'!D103+'070301'!D103+'070303 '!D103+'070304'!D103+'070401'!D103+'070802'!D103+'070803'!D103+'070804'!D103+'070808'!D103+'070806'!D103</f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f>'070101'!D105+'070201'!D104+'070202'!D104+'070301'!D104+'070303 '!D104+'070304'!D104+'070401'!D104+'070802'!D104+'070803'!D104+'070804'!D104+'070808'!D104+'070806'!D104</f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201">
        <f>D106</f>
        <v>0</v>
      </c>
      <c r="E105" s="267">
        <f aca="true" t="shared" si="7" ref="E105:K105">E106</f>
        <v>570768</v>
      </c>
      <c r="F105" s="267">
        <f t="shared" si="7"/>
        <v>0</v>
      </c>
      <c r="G105" s="267">
        <f t="shared" si="7"/>
        <v>0</v>
      </c>
      <c r="H105" s="267">
        <f t="shared" si="7"/>
        <v>0</v>
      </c>
      <c r="I105" s="267">
        <f t="shared" si="7"/>
        <v>0</v>
      </c>
      <c r="J105" s="267">
        <f t="shared" si="7"/>
        <v>0</v>
      </c>
      <c r="K105" s="267">
        <f t="shared" si="7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6">
        <f>'070101'!D108+'070201'!D105+'070202'!D105+'070301'!D106+'070303 '!D106+'070304'!D106+'070401'!D106+'070802'!D106+'070803'!D106+'070804'!D106+'070808'!D106+'070806'!D105</f>
        <v>0</v>
      </c>
      <c r="E106" s="196">
        <f>'070101'!E108+'070201'!E105+'070202'!E105+'070301'!E106+'070303 '!E106+'070304'!E106+'070401'!E106+'070802'!E106+'070803'!E106+'070804'!E106+'070808'!E106+'070806'!E105</f>
        <v>570768</v>
      </c>
      <c r="F106" s="196">
        <f>'070101'!F108+'070201'!F105+'070202'!F105+'070301'!F106+'070303 '!F106+'070304'!F106+'070401'!F106+'070802'!F106+'070803'!F106+'070804'!F106+'070808'!F106+'070806'!F105</f>
        <v>0</v>
      </c>
      <c r="G106" s="196">
        <f>'070101'!G108+'070201'!G105+'070202'!G105+'070301'!G106+'070303 '!G106+'070304'!G106+'070401'!G106+'070802'!G106+'070803'!G106+'070804'!G106+'070808'!G106+'070806'!G105</f>
        <v>0</v>
      </c>
      <c r="H106" s="196">
        <f>'070101'!H108+'070201'!H105+'070202'!H105+'070301'!H106+'070303 '!H106+'070304'!H106+'070401'!H106+'070802'!H106+'070803'!H106+'070804'!H106+'070808'!H106+'070806'!H105</f>
        <v>0</v>
      </c>
      <c r="I106" s="196">
        <f>'070101'!I108+'070201'!I105+'070202'!I105+'070301'!I106+'070303 '!I106+'070304'!I106+'070401'!I106+'070802'!I106+'070803'!I106+'070804'!I106+'070808'!I106+'070806'!I105</f>
        <v>0</v>
      </c>
      <c r="J106" s="196">
        <f>'070101'!J108+'070201'!J105+'070202'!J105+'070301'!J106+'070303 '!J106+'070304'!J106+'070401'!J106+'070802'!J106+'070803'!J106+'070804'!J106+'070808'!J106+'070806'!J105</f>
        <v>0</v>
      </c>
      <c r="K106" s="196">
        <f>'070101'!K108+'070201'!K105+'070202'!K105+'070301'!K106+'070303 '!K106+'070304'!K106+'070401'!K106+'070802'!K106+'070803'!K106+'070804'!K106+'070808'!K106+'070806'!K105</f>
        <v>0</v>
      </c>
      <c r="L106" s="10"/>
      <c r="M106" s="5"/>
      <c r="N106" s="5"/>
    </row>
    <row r="107" spans="1:14" ht="15" customHeight="1" hidden="1">
      <c r="A107" s="186" t="s">
        <v>69</v>
      </c>
      <c r="B107" s="41">
        <v>4220</v>
      </c>
      <c r="C107" s="174"/>
      <c r="D107" s="194">
        <f>'070101'!D108+'070201'!D107+'070202'!D107+'070301'!D107+'070303 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.75" customHeight="1" hidden="1">
      <c r="A108" s="241"/>
      <c r="B108" s="174"/>
      <c r="C108" s="246"/>
      <c r="D108" s="194">
        <f>'070101'!D109+'070201'!D108+'070202'!D108+'070301'!D108+'070303 '!D108+'070304'!D108+'070401'!D108+'070802'!D108+'070803'!D108+'070804'!D108+'070808'!D108+'070806'!D108</f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9.75" customHeight="1" hidden="1">
      <c r="A109" s="91"/>
      <c r="B109" s="142"/>
      <c r="C109" s="41"/>
      <c r="D109" s="194" t="e">
        <f>'070101'!D110+'070201'!D109+'070202'!D109+'070301'!D109+'070303 '!D109+'070304'!D109+'070401'!D109+'070802'!D109+'070803'!D109+'070804'!D109+'070808'!D109+'070806'!D109</f>
        <v>#VALUE!</v>
      </c>
      <c r="E109" s="214">
        <f aca="true" t="shared" si="8" ref="E109:K109">SUM(E110:E111)</f>
        <v>0</v>
      </c>
      <c r="F109" s="214">
        <f t="shared" si="8"/>
        <v>0</v>
      </c>
      <c r="G109" s="214">
        <f t="shared" si="8"/>
        <v>0</v>
      </c>
      <c r="H109" s="214">
        <f t="shared" si="8"/>
        <v>0</v>
      </c>
      <c r="I109" s="214">
        <f t="shared" si="8"/>
        <v>0</v>
      </c>
      <c r="J109" s="214">
        <f t="shared" si="8"/>
        <v>0</v>
      </c>
      <c r="K109" s="214">
        <f t="shared" si="8"/>
        <v>0</v>
      </c>
      <c r="L109" s="17"/>
      <c r="M109" s="18"/>
      <c r="N109" s="18"/>
    </row>
    <row r="110" spans="1:14" s="14" customFormat="1" ht="17.25" customHeight="1" hidden="1">
      <c r="A110" s="32"/>
      <c r="B110" s="141"/>
      <c r="C110" s="174"/>
      <c r="D110" s="194">
        <f>'070101'!D111+'070201'!D110+'070202'!D110+'070301'!D110+'070303 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194">
        <f>'070101'!D112+'070201'!D111+'070202'!D111+'070301'!D111+'070303 '!D111+'070304'!D111+'070401'!D111+'070802'!D111+'070803'!D111+'070804'!D111+'070808'!D111+'070806'!D111</f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5.75" customHeight="1" hidden="1">
      <c r="A112" s="34"/>
      <c r="B112" s="25"/>
      <c r="C112" s="141"/>
      <c r="D112" s="194">
        <f>'070101'!D113+'070201'!D112+'070202'!D112+'070301'!D112+'070303 '!D112+'070304'!D112+'070401'!D112+'070802'!D112+'070803'!D112+'070804'!D112+'070808'!D112+'070806'!D112</f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3.5" customHeight="1" hidden="1" thickBot="1">
      <c r="A113" s="147"/>
      <c r="B113" s="41"/>
      <c r="C113" s="141"/>
      <c r="D113" s="194">
        <f>'070101'!D114+'070201'!D113+'070202'!D113+'070301'!D113+'070303 '!D113+'070304'!D113+'070401'!D113+'070802'!D113+'070803'!D113+'070804'!D113+'070808'!D113+'070806'!D113</f>
        <v>0</v>
      </c>
      <c r="E113" s="219"/>
      <c r="F113" s="219"/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194" t="e">
        <f>'070101'!D115+'070201'!D114+'070202'!D114+'070301'!D114+'070303 '!D114+'070304'!D114+'070401'!D114+'070802'!D114+'070803'!D114+'070804'!D114+'070808'!D114+'070806'!D114</f>
        <v>#VALUE!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231" t="s">
        <v>154</v>
      </c>
      <c r="E115" s="192"/>
      <c r="F115" s="200">
        <f>'070101'!F110+'070201'!F114+'070202'!F114+'070301'!F115+'070303 '!F115+'070304'!F115+'070401'!F115+'070802'!F115+'070803'!F115+'070804'!F115+'070808'!F115+'070806'!F114+'070501'!F115</f>
        <v>2498710.4699999997</v>
      </c>
      <c r="G115" s="231" t="s">
        <v>154</v>
      </c>
      <c r="H115" s="231" t="s">
        <v>154</v>
      </c>
      <c r="I115" s="231" t="s">
        <v>154</v>
      </c>
      <c r="J115" s="231" t="s">
        <v>154</v>
      </c>
      <c r="K115" s="23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00">
        <f>'070101'!D118+'070201'!D115+'070202'!D115+'070301'!D116+'070303 '!D116+'070304'!D116+'070401'!D116+'070802'!D116+'070803'!D116+'070804'!D116+'070808'!D116+'070806'!D115</f>
        <v>0</v>
      </c>
      <c r="E116" s="200">
        <f>'070101'!E118+'070201'!E115+'070202'!E115+'070301'!E116+'070303 '!E116+'070304'!E116+'070401'!E116+'070802'!E116+'070803'!E116+'070804'!E116+'070808'!E116+'070806'!E115</f>
        <v>0</v>
      </c>
      <c r="F116" s="200">
        <f>'070101'!F118+'070201'!F115+'070202'!F115+'070301'!F116+'070303 '!F116+'070304'!F116+'070401'!F116+'070802'!F116+'070803'!F116+'070804'!F116+'070808'!F116+'070806'!F115</f>
        <v>0</v>
      </c>
      <c r="G116" s="200">
        <f>'070101'!G118+'070201'!G115+'070202'!G115+'070301'!G116+'070303 '!G116+'070304'!G116+'070401'!G116+'070802'!G116+'070803'!G116+'070804'!G116+'070808'!G116+'070806'!G115</f>
        <v>0</v>
      </c>
      <c r="H116" s="200">
        <f>'070101'!H118+'070201'!H115+'070202'!H115+'070301'!H116+'070303 '!H116+'070304'!H116+'070401'!H116+'070802'!H116+'070803'!H116+'070804'!H116+'070808'!H116+'070806'!H115</f>
        <v>0</v>
      </c>
      <c r="I116" s="200">
        <f>'070101'!I118+'070201'!I115+'070202'!I115+'070301'!I116+'070303 '!I116+'070304'!I116+'070401'!I116+'070802'!I116+'070803'!I116+'070804'!I116+'070808'!I116+'070806'!I115</f>
        <v>0</v>
      </c>
      <c r="J116" s="200">
        <f>'070101'!J118+'070201'!J115+'070202'!J115+'070301'!J116+'070303 '!J116+'070304'!J116+'070401'!J116+'070802'!J116+'070803'!J116+'070804'!J116+'070808'!J116+'070806'!J115</f>
        <v>0</v>
      </c>
      <c r="K116" s="200">
        <f>'070101'!K118+'070201'!K115+'070202'!K115+'070301'!K116+'070303 '!K116+'070304'!K116+'070401'!K116+'070802'!K116+'070803'!K116+'070804'!K116+'070808'!K116+'070806'!K115</f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L1:M1"/>
    <mergeCell ref="A16:I16"/>
    <mergeCell ref="I21:I22"/>
    <mergeCell ref="A17:D17"/>
    <mergeCell ref="I1:K1"/>
    <mergeCell ref="K21:K22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G125:I125"/>
    <mergeCell ref="G122:I122"/>
    <mergeCell ref="B7:H7"/>
    <mergeCell ref="J21:J22"/>
    <mergeCell ref="A14:I14"/>
    <mergeCell ref="B125:C125"/>
    <mergeCell ref="B21:B22"/>
    <mergeCell ref="C21:C22"/>
    <mergeCell ref="B122:C122"/>
    <mergeCell ref="A11:I11"/>
    <mergeCell ref="E21:E22"/>
    <mergeCell ref="A5:K5"/>
    <mergeCell ref="A10:I10"/>
    <mergeCell ref="F17:I17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7.75390625" style="0" customWidth="1"/>
    <col min="5" max="5" width="0.2421875" style="0" customWidth="1"/>
    <col min="6" max="6" width="16.125" style="0" customWidth="1"/>
    <col min="7" max="7" width="11.75390625" style="0" customWidth="1"/>
    <col min="8" max="8" width="16.625" style="0" customWidth="1"/>
    <col min="9" max="9" width="16.25390625" style="0" customWidth="1"/>
    <col min="10" max="10" width="16.875" style="0" customWidth="1"/>
    <col min="11" max="11" width="15.1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323"/>
      <c r="M1" s="323"/>
    </row>
    <row r="2" spans="8:15" ht="12.75" customHeight="1">
      <c r="H2" s="8"/>
      <c r="I2" s="324" t="s">
        <v>284</v>
      </c>
      <c r="J2" s="324"/>
      <c r="K2" s="324"/>
      <c r="L2" s="324"/>
      <c r="M2" s="8"/>
      <c r="N2" s="3"/>
      <c r="O2" s="3"/>
    </row>
    <row r="3" spans="7:15" ht="26.25" customHeight="1">
      <c r="G3" s="8"/>
      <c r="H3" s="8"/>
      <c r="I3" s="324"/>
      <c r="J3" s="324"/>
      <c r="K3" s="324"/>
      <c r="L3" s="324"/>
      <c r="M3" s="8"/>
      <c r="N3" s="3"/>
      <c r="O3" s="3"/>
    </row>
    <row r="4" spans="7:13" ht="12.75">
      <c r="G4" s="8"/>
      <c r="H4" s="8"/>
      <c r="I4" s="324"/>
      <c r="J4" s="324"/>
      <c r="K4" s="324"/>
      <c r="L4" s="324"/>
      <c r="M4" s="8"/>
    </row>
    <row r="5" spans="1:13" ht="14.25" customHeight="1">
      <c r="A5" s="325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M5" s="8"/>
    </row>
    <row r="6" spans="1:11" ht="15.75">
      <c r="A6" s="320" t="s">
        <v>171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11" ht="15.75">
      <c r="B7" s="319" t="s">
        <v>277</v>
      </c>
      <c r="C7" s="319"/>
      <c r="D7" s="319"/>
      <c r="E7" s="319"/>
      <c r="F7" s="319"/>
      <c r="G7" s="319"/>
      <c r="H7" s="319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315" t="s">
        <v>158</v>
      </c>
      <c r="B13" s="315"/>
      <c r="C13" s="315"/>
      <c r="D13" s="315"/>
      <c r="E13" s="315"/>
      <c r="F13" s="315"/>
      <c r="G13" s="315"/>
      <c r="H13" s="315"/>
      <c r="I13" s="315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9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J15" s="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8" ht="42" customHeight="1">
      <c r="A17" s="326" t="s">
        <v>255</v>
      </c>
      <c r="B17" s="326"/>
      <c r="C17" s="326"/>
      <c r="D17" s="326"/>
      <c r="E17" s="300"/>
      <c r="F17" s="329" t="s">
        <v>273</v>
      </c>
      <c r="G17" s="329"/>
      <c r="H17" s="329"/>
      <c r="I17" s="329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274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39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1100100</v>
      </c>
      <c r="E24" s="191">
        <f aca="true" t="shared" si="0" ref="E24:K24">E25+E66+E95+E104</f>
        <v>0</v>
      </c>
      <c r="F24" s="191">
        <f>F27+F30+F44+F114</f>
        <v>309506.55000000005</v>
      </c>
      <c r="G24" s="191">
        <f t="shared" si="0"/>
        <v>0</v>
      </c>
      <c r="H24" s="191">
        <f t="shared" si="0"/>
        <v>287733.5</v>
      </c>
      <c r="I24" s="191">
        <f t="shared" si="0"/>
        <v>287733.5</v>
      </c>
      <c r="J24" s="191">
        <f t="shared" si="0"/>
        <v>288664.74</v>
      </c>
      <c r="K24" s="191">
        <f t="shared" si="0"/>
        <v>0</v>
      </c>
      <c r="L24" s="113">
        <f>L25+L60</f>
        <v>0</v>
      </c>
      <c r="M24" s="5"/>
    </row>
    <row r="25" spans="1:13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1100100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287733.5</v>
      </c>
      <c r="I25" s="191">
        <f t="shared" si="1"/>
        <v>287733.5</v>
      </c>
      <c r="J25" s="191">
        <f t="shared" si="1"/>
        <v>288664.74</v>
      </c>
      <c r="K25" s="191">
        <f t="shared" si="1"/>
        <v>0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899200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240066.55000000002</v>
      </c>
      <c r="I26" s="191">
        <f t="shared" si="2"/>
        <v>240066.55000000002</v>
      </c>
      <c r="J26" s="191">
        <f t="shared" si="2"/>
        <v>240066.55000000002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737000</v>
      </c>
      <c r="E27" s="192">
        <f aca="true" t="shared" si="3" ref="E27:K27">E28+E29</f>
        <v>0</v>
      </c>
      <c r="F27" s="192">
        <v>196019.67</v>
      </c>
      <c r="G27" s="192">
        <f t="shared" si="3"/>
        <v>0</v>
      </c>
      <c r="H27" s="192">
        <f t="shared" si="3"/>
        <v>196019.67</v>
      </c>
      <c r="I27" s="192">
        <f t="shared" si="3"/>
        <v>196019.67</v>
      </c>
      <c r="J27" s="192">
        <f t="shared" si="3"/>
        <v>196019.67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737000</v>
      </c>
      <c r="E28" s="194"/>
      <c r="F28" s="194">
        <v>0</v>
      </c>
      <c r="G28" s="194">
        <v>0</v>
      </c>
      <c r="H28" s="194">
        <v>196019.67</v>
      </c>
      <c r="I28" s="194">
        <v>196019.67</v>
      </c>
      <c r="J28" s="194">
        <v>196019.67</v>
      </c>
      <c r="K28" s="194">
        <f>H28-I28</f>
        <v>0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6">
        <v>162200</v>
      </c>
      <c r="E30" s="196"/>
      <c r="F30" s="196">
        <v>44046.88</v>
      </c>
      <c r="G30" s="196">
        <v>0</v>
      </c>
      <c r="H30" s="196">
        <v>44046.88</v>
      </c>
      <c r="I30" s="196">
        <v>44046.88</v>
      </c>
      <c r="J30" s="196">
        <v>44046.88</v>
      </c>
      <c r="K30" s="196">
        <f>H30-I30</f>
        <v>0</v>
      </c>
      <c r="L30" s="117">
        <v>0</v>
      </c>
      <c r="M30" s="13"/>
    </row>
    <row r="31" spans="1:13" ht="15.75">
      <c r="A31" s="175" t="s">
        <v>189</v>
      </c>
      <c r="B31" s="165">
        <v>2200</v>
      </c>
      <c r="C31" s="166" t="s">
        <v>87</v>
      </c>
      <c r="D31" s="191">
        <f>D32+D33+D34+D35+D42+D43+D44+D51</f>
        <v>200900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47666.95</v>
      </c>
      <c r="I31" s="191">
        <f t="shared" si="4"/>
        <v>47666.95</v>
      </c>
      <c r="J31" s="191">
        <f t="shared" si="4"/>
        <v>48598.19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31000</v>
      </c>
      <c r="E32" s="196"/>
      <c r="F32" s="196">
        <v>0</v>
      </c>
      <c r="G32" s="196">
        <v>0</v>
      </c>
      <c r="H32" s="196">
        <v>4198</v>
      </c>
      <c r="I32" s="196">
        <v>4198</v>
      </c>
      <c r="J32" s="196">
        <v>5129.24</v>
      </c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117800</v>
      </c>
      <c r="E35" s="196"/>
      <c r="F35" s="196">
        <v>0</v>
      </c>
      <c r="G35" s="196">
        <v>0</v>
      </c>
      <c r="H35" s="196">
        <v>26814.31</v>
      </c>
      <c r="I35" s="196">
        <v>26814.31</v>
      </c>
      <c r="J35" s="196">
        <v>26814.31</v>
      </c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3000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/>
      <c r="K42" s="196">
        <f>H42-I42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D45+D46+D47+D48+D49+D50</f>
        <v>49100</v>
      </c>
      <c r="E44" s="196">
        <f aca="true" t="shared" si="5" ref="E44:K44">E45+E46+E47+E48+E49+E50</f>
        <v>0</v>
      </c>
      <c r="F44" s="196">
        <v>21880</v>
      </c>
      <c r="G44" s="196">
        <f t="shared" si="5"/>
        <v>0</v>
      </c>
      <c r="H44" s="196">
        <f t="shared" si="5"/>
        <v>16654.64</v>
      </c>
      <c r="I44" s="196">
        <f t="shared" si="5"/>
        <v>16654.64</v>
      </c>
      <c r="J44" s="196">
        <f t="shared" si="5"/>
        <v>16654.64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30500</v>
      </c>
      <c r="E45" s="200"/>
      <c r="F45" s="200">
        <v>0</v>
      </c>
      <c r="G45" s="200">
        <v>0</v>
      </c>
      <c r="H45" s="200">
        <v>12497.11</v>
      </c>
      <c r="I45" s="200">
        <v>12497.11</v>
      </c>
      <c r="J45" s="200">
        <v>12497.11</v>
      </c>
      <c r="K45" s="200">
        <f aca="true" t="shared" si="6" ref="K45:K50"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1800</v>
      </c>
      <c r="E46" s="200"/>
      <c r="F46" s="200">
        <v>0</v>
      </c>
      <c r="G46" s="200">
        <v>0</v>
      </c>
      <c r="H46" s="200">
        <v>412.99</v>
      </c>
      <c r="I46" s="200">
        <v>412.99</v>
      </c>
      <c r="J46" s="200">
        <v>412.99</v>
      </c>
      <c r="K46" s="200">
        <f t="shared" si="6"/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16800</v>
      </c>
      <c r="E47" s="200"/>
      <c r="F47" s="200">
        <v>0</v>
      </c>
      <c r="G47" s="200">
        <v>0</v>
      </c>
      <c r="H47" s="200">
        <v>3744.54</v>
      </c>
      <c r="I47" s="200">
        <v>3744.54</v>
      </c>
      <c r="J47" s="200">
        <v>3744.54</v>
      </c>
      <c r="K47" s="200">
        <f t="shared" si="6"/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6"/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6"/>
        <v>0</v>
      </c>
      <c r="L49" s="116">
        <v>0</v>
      </c>
      <c r="M49" s="5"/>
    </row>
    <row r="50" spans="1:13" ht="15">
      <c r="A50" s="101" t="s">
        <v>279</v>
      </c>
      <c r="B50" s="39">
        <v>2276</v>
      </c>
      <c r="C50" s="39">
        <v>210</v>
      </c>
      <c r="D50" s="200">
        <v>0</v>
      </c>
      <c r="E50" s="200"/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f t="shared" si="6"/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200">
        <f>D62+D63+D64</f>
        <v>0</v>
      </c>
      <c r="E61" s="200">
        <f aca="true" t="shared" si="12" ref="E61:K61">E62+E63+E64</f>
        <v>0</v>
      </c>
      <c r="F61" s="200">
        <f t="shared" si="12"/>
        <v>0</v>
      </c>
      <c r="G61" s="200">
        <f t="shared" si="12"/>
        <v>0</v>
      </c>
      <c r="H61" s="200">
        <f t="shared" si="12"/>
        <v>0</v>
      </c>
      <c r="I61" s="200">
        <f t="shared" si="12"/>
        <v>0</v>
      </c>
      <c r="J61" s="200">
        <f t="shared" si="12"/>
        <v>0</v>
      </c>
      <c r="K61" s="200">
        <f t="shared" si="12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211">
        <f aca="true" t="shared" si="13" ref="D63:L63">SUM(D64,D75,D76)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211">
        <f aca="true" t="shared" si="14" ref="D64:L64">SUM(D65:D66,D70)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/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111">
        <v>0</v>
      </c>
      <c r="M67" s="5"/>
    </row>
    <row r="68" spans="1:13" ht="27.75" customHeight="1">
      <c r="A68" s="176" t="s">
        <v>48</v>
      </c>
      <c r="B68" s="167">
        <v>3110</v>
      </c>
      <c r="C68" s="167">
        <v>390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</row>
    <row r="77" spans="1:13" ht="14.25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</row>
    <row r="78" spans="1:13" ht="16.5" customHeight="1" thickBot="1">
      <c r="A78" s="263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</row>
    <row r="79" spans="1:12" ht="14.25" customHeight="1" thickTop="1">
      <c r="A79" s="264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6.5" customHeight="1" hidden="1">
      <c r="A80" s="145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7.25" customHeight="1">
      <c r="A81" s="145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3" ht="18.75" customHeight="1" hidden="1" thickTop="1">
      <c r="A82" s="145"/>
      <c r="B82" s="145"/>
      <c r="C82" s="145"/>
      <c r="D82" s="265"/>
      <c r="E82" s="265"/>
      <c r="F82" s="265"/>
      <c r="G82" s="265"/>
      <c r="H82" s="265"/>
      <c r="I82" s="265"/>
      <c r="J82" s="265"/>
      <c r="K82" s="265"/>
      <c r="L82" s="111">
        <v>0</v>
      </c>
      <c r="M82" s="9"/>
    </row>
    <row r="83" spans="1:13" ht="15" hidden="1">
      <c r="A83" s="145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145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</row>
    <row r="86" spans="1:13" ht="15.75" hidden="1">
      <c r="A86" s="39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</row>
    <row r="87" spans="1:13" ht="15">
      <c r="A87" s="264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211">
        <f aca="true" t="shared" si="20" ref="D89:L89">SUM(D92,D108)</f>
        <v>0</v>
      </c>
      <c r="E89" s="211">
        <f t="shared" si="20"/>
        <v>0</v>
      </c>
      <c r="F89" s="211">
        <f>SUM(F92,F108)</f>
        <v>0</v>
      </c>
      <c r="G89" s="211">
        <f t="shared" si="20"/>
        <v>0</v>
      </c>
      <c r="H89" s="211">
        <f t="shared" si="20"/>
        <v>0</v>
      </c>
      <c r="I89" s="211">
        <f t="shared" si="20"/>
        <v>0</v>
      </c>
      <c r="J89" s="211">
        <f t="shared" si="20"/>
        <v>0</v>
      </c>
      <c r="K89" s="211">
        <f t="shared" si="20"/>
        <v>0</v>
      </c>
      <c r="L89" s="118">
        <f t="shared" si="20"/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</row>
    <row r="91" spans="1:13" ht="29.2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272">
        <f aca="true" t="shared" si="23" ref="D92:K92">SUM(D94,D104)</f>
        <v>0</v>
      </c>
      <c r="E92" s="272">
        <f t="shared" si="23"/>
        <v>0</v>
      </c>
      <c r="F92" s="272">
        <v>0</v>
      </c>
      <c r="G92" s="272">
        <f t="shared" si="23"/>
        <v>0</v>
      </c>
      <c r="H92" s="272">
        <f t="shared" si="23"/>
        <v>0</v>
      </c>
      <c r="I92" s="272">
        <f t="shared" si="23"/>
        <v>0</v>
      </c>
      <c r="J92" s="272">
        <f t="shared" si="23"/>
        <v>0</v>
      </c>
      <c r="K92" s="272">
        <f t="shared" si="23"/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272">
        <v>0</v>
      </c>
      <c r="E93" s="272">
        <v>0</v>
      </c>
      <c r="F93" s="272">
        <v>0</v>
      </c>
      <c r="G93" s="272">
        <v>0</v>
      </c>
      <c r="H93" s="272">
        <v>0</v>
      </c>
      <c r="I93" s="272">
        <v>0</v>
      </c>
      <c r="J93" s="272">
        <v>0</v>
      </c>
      <c r="K93" s="272">
        <v>0</v>
      </c>
      <c r="L93" s="111"/>
      <c r="M93" s="19"/>
    </row>
    <row r="94" spans="1:13" ht="15.75" customHeight="1">
      <c r="A94" s="182" t="s">
        <v>108</v>
      </c>
      <c r="B94" s="167">
        <v>3240</v>
      </c>
      <c r="C94" s="167">
        <v>560</v>
      </c>
      <c r="D94" s="211">
        <f aca="true" t="shared" si="24" ref="D94:K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</row>
    <row r="98" spans="1:13" ht="15.7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</row>
    <row r="99" spans="1:13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6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</row>
    <row r="103" spans="1:13" ht="15" hidden="1">
      <c r="A103" s="185" t="s">
        <v>66</v>
      </c>
      <c r="B103" s="174">
        <v>4123</v>
      </c>
      <c r="C103" s="174"/>
      <c r="D103" s="203">
        <f>SUM(D104:D106)</f>
        <v>0</v>
      </c>
      <c r="E103" s="203">
        <f>SUM(E104:E106)</f>
        <v>0</v>
      </c>
      <c r="F103" s="203">
        <v>0</v>
      </c>
      <c r="G103" s="203">
        <f>SUM(G104:G106)</f>
        <v>0</v>
      </c>
      <c r="H103" s="203">
        <f>SUM(H104:H106)</f>
        <v>0</v>
      </c>
      <c r="I103" s="203">
        <f>SUM(I104:I106)</f>
        <v>0</v>
      </c>
      <c r="J103" s="203">
        <f>SUM(J104:J106)</f>
        <v>0</v>
      </c>
      <c r="K103" s="203">
        <f>SUM(K104:K106)</f>
        <v>0</v>
      </c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</row>
    <row r="105" spans="1:13" ht="15.75" thickBot="1">
      <c r="A105" s="146" t="s">
        <v>68</v>
      </c>
      <c r="B105" s="41">
        <v>4210</v>
      </c>
      <c r="C105" s="41">
        <v>630</v>
      </c>
      <c r="D105" s="192">
        <v>0</v>
      </c>
      <c r="E105" s="278"/>
      <c r="F105" s="196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57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58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28" ref="D108:K108">SUM(D109:D110)</f>
        <v>0</v>
      </c>
      <c r="E108" s="259">
        <f t="shared" si="28"/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60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61"/>
      <c r="F111" s="216"/>
      <c r="G111" s="216"/>
      <c r="H111" s="216"/>
      <c r="I111" s="216"/>
      <c r="J111" s="216"/>
      <c r="K111" s="216"/>
      <c r="L111" s="28"/>
      <c r="M111" s="28"/>
    </row>
    <row r="112" spans="1:13" ht="15" hidden="1" thickBot="1">
      <c r="A112" s="147"/>
      <c r="B112" s="41"/>
      <c r="C112" s="141"/>
      <c r="D112" s="251">
        <v>0</v>
      </c>
      <c r="E112" s="262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147"/>
      <c r="B113" s="41"/>
      <c r="C113" s="25"/>
      <c r="D113" s="252"/>
      <c r="E113" s="220"/>
      <c r="F113" s="252"/>
      <c r="G113" s="252"/>
      <c r="H113" s="252"/>
      <c r="I113" s="252"/>
      <c r="J113" s="252"/>
      <c r="K113" s="252"/>
    </row>
    <row r="114" spans="1:11" ht="15.75" customHeight="1">
      <c r="A114" s="242" t="s">
        <v>79</v>
      </c>
      <c r="B114" s="243">
        <v>5000</v>
      </c>
      <c r="C114" s="41">
        <v>640</v>
      </c>
      <c r="D114" s="231" t="s">
        <v>154</v>
      </c>
      <c r="E114" s="279">
        <v>570768</v>
      </c>
      <c r="F114" s="231">
        <v>47560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11" t="s">
        <v>71</v>
      </c>
      <c r="C121" s="311"/>
      <c r="D121" s="49"/>
      <c r="E121" s="49"/>
      <c r="F121" s="49"/>
      <c r="G121" s="311" t="s">
        <v>173</v>
      </c>
      <c r="H121" s="311"/>
      <c r="I121" s="311"/>
      <c r="J121" s="312"/>
      <c r="K121" s="312"/>
      <c r="L121" s="312"/>
      <c r="M121" s="31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11" t="s">
        <v>71</v>
      </c>
      <c r="C124" s="311"/>
      <c r="D124" s="49"/>
      <c r="E124" s="49"/>
      <c r="F124" s="49"/>
      <c r="G124" s="311" t="s">
        <v>174</v>
      </c>
      <c r="H124" s="311"/>
      <c r="I124" s="311"/>
      <c r="J124" s="312"/>
      <c r="K124" s="312"/>
      <c r="L124" s="312"/>
      <c r="M124" s="312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A11:I11"/>
    <mergeCell ref="L21:L22"/>
    <mergeCell ref="C21:C22"/>
    <mergeCell ref="J21:J22"/>
    <mergeCell ref="K21:K22"/>
    <mergeCell ref="D21:D22"/>
    <mergeCell ref="H21:H22"/>
    <mergeCell ref="I21:I22"/>
    <mergeCell ref="B21:B22"/>
    <mergeCell ref="F21:F22"/>
    <mergeCell ref="A21:A22"/>
    <mergeCell ref="G21:G22"/>
    <mergeCell ref="E21:E22"/>
    <mergeCell ref="A14:I14"/>
    <mergeCell ref="A17:D17"/>
    <mergeCell ref="F17:I17"/>
    <mergeCell ref="A15:I15"/>
    <mergeCell ref="L1:M1"/>
    <mergeCell ref="I2:L4"/>
    <mergeCell ref="A16:I16"/>
    <mergeCell ref="A5:K5"/>
    <mergeCell ref="I1:K1"/>
    <mergeCell ref="B7:H7"/>
    <mergeCell ref="A12:I12"/>
    <mergeCell ref="A13:I13"/>
    <mergeCell ref="A10:I10"/>
    <mergeCell ref="A6:K6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1" man="1"/>
    <brk id="9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8">
      <selection activeCell="A126" sqref="A126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323"/>
      <c r="M1" s="323"/>
    </row>
    <row r="2" spans="8:15" ht="12.75" customHeight="1">
      <c r="H2" s="8"/>
      <c r="I2" s="324" t="s">
        <v>285</v>
      </c>
      <c r="J2" s="324"/>
      <c r="K2" s="324"/>
      <c r="L2" s="324"/>
      <c r="M2" s="8"/>
      <c r="N2" s="3"/>
      <c r="O2" s="3"/>
    </row>
    <row r="3" spans="7:15" ht="42" customHeight="1">
      <c r="G3" s="8"/>
      <c r="H3" s="8"/>
      <c r="I3" s="324"/>
      <c r="J3" s="324"/>
      <c r="K3" s="324"/>
      <c r="L3" s="324"/>
      <c r="M3" s="8"/>
      <c r="N3" s="3"/>
      <c r="O3" s="3"/>
    </row>
    <row r="4" spans="7:13" ht="6.75" customHeight="1" hidden="1">
      <c r="G4" s="8"/>
      <c r="H4" s="8"/>
      <c r="I4" s="324"/>
      <c r="J4" s="324"/>
      <c r="K4" s="324"/>
      <c r="L4" s="324"/>
      <c r="M4" s="8"/>
    </row>
    <row r="5" spans="1:13" ht="14.25" customHeight="1">
      <c r="A5" s="325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M5" s="8"/>
    </row>
    <row r="6" spans="1:11" ht="15.75">
      <c r="A6" s="320" t="s">
        <v>210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11" ht="15.75">
      <c r="B7" s="319" t="s">
        <v>277</v>
      </c>
      <c r="C7" s="319"/>
      <c r="D7" s="319"/>
      <c r="E7" s="319"/>
      <c r="F7" s="319"/>
      <c r="G7" s="319"/>
      <c r="H7" s="319"/>
      <c r="K7" s="9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hidden="1">
      <c r="A12" s="315" t="s">
        <v>153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315" t="s">
        <v>158</v>
      </c>
      <c r="B13" s="315"/>
      <c r="C13" s="315"/>
      <c r="D13" s="315"/>
      <c r="E13" s="315"/>
      <c r="F13" s="315"/>
      <c r="G13" s="315"/>
      <c r="H13" s="315"/>
      <c r="I13" s="315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9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9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2" customHeight="1">
      <c r="A17" s="326" t="s">
        <v>255</v>
      </c>
      <c r="B17" s="326"/>
      <c r="C17" s="326"/>
      <c r="D17" s="326"/>
      <c r="E17" s="300"/>
      <c r="F17" s="329" t="s">
        <v>175</v>
      </c>
      <c r="G17" s="329"/>
      <c r="H17" s="329"/>
      <c r="I17" s="329"/>
      <c r="J17" s="3"/>
      <c r="K17" s="3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39.7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429986900</v>
      </c>
      <c r="E24" s="191">
        <f aca="true" t="shared" si="0" ref="E24:K24">E25+E66+E95+E104</f>
        <v>12542790</v>
      </c>
      <c r="F24" s="191">
        <f>F27+F30+F33+F34+F44+F53+F61+F114</f>
        <v>112035117</v>
      </c>
      <c r="G24" s="191">
        <f t="shared" si="0"/>
        <v>0</v>
      </c>
      <c r="H24" s="191">
        <f t="shared" si="0"/>
        <v>97001768.85999998</v>
      </c>
      <c r="I24" s="191">
        <f t="shared" si="0"/>
        <v>95702798.29999998</v>
      </c>
      <c r="J24" s="191">
        <f t="shared" si="0"/>
        <v>96835113</v>
      </c>
      <c r="K24" s="191">
        <f t="shared" si="0"/>
        <v>1298970.560000001</v>
      </c>
      <c r="L24" s="113">
        <f>L25+L60</f>
        <v>0</v>
      </c>
      <c r="M24" s="5"/>
    </row>
    <row r="25" spans="1:13" ht="29.25">
      <c r="A25" s="247" t="s">
        <v>206</v>
      </c>
      <c r="B25" s="46">
        <v>2000</v>
      </c>
      <c r="C25" s="166" t="s">
        <v>81</v>
      </c>
      <c r="D25" s="191">
        <f>D26+D31+D54+D57+D61+D65</f>
        <v>429986900</v>
      </c>
      <c r="E25" s="191">
        <f aca="true" t="shared" si="1" ref="E25:K25">E26+E31+E54+E57+E61+E65</f>
        <v>11972013</v>
      </c>
      <c r="F25" s="191">
        <v>0</v>
      </c>
      <c r="G25" s="191">
        <f t="shared" si="1"/>
        <v>0</v>
      </c>
      <c r="H25" s="191">
        <f t="shared" si="1"/>
        <v>97001768.85999998</v>
      </c>
      <c r="I25" s="191">
        <f t="shared" si="1"/>
        <v>95702798.29999998</v>
      </c>
      <c r="J25" s="191">
        <f t="shared" si="1"/>
        <v>96835113</v>
      </c>
      <c r="K25" s="191">
        <f t="shared" si="1"/>
        <v>1298970.560000001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317142700</v>
      </c>
      <c r="E26" s="191">
        <f aca="true" t="shared" si="2" ref="E26:K26">E27+E30</f>
        <v>8129276</v>
      </c>
      <c r="F26" s="191">
        <v>0</v>
      </c>
      <c r="G26" s="191">
        <f t="shared" si="2"/>
        <v>0</v>
      </c>
      <c r="H26" s="191">
        <f t="shared" si="2"/>
        <v>66515870.81</v>
      </c>
      <c r="I26" s="191">
        <f t="shared" si="2"/>
        <v>66513340.83</v>
      </c>
      <c r="J26" s="191">
        <f t="shared" si="2"/>
        <v>68146097.09</v>
      </c>
      <c r="K26" s="191">
        <f t="shared" si="2"/>
        <v>2529.9800000023097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260239200</v>
      </c>
      <c r="E27" s="192">
        <f>E28+E29</f>
        <v>0</v>
      </c>
      <c r="F27" s="192">
        <f>'070000'!F27+'010116'!F27+'091108'!F27</f>
        <v>59354039.550000004</v>
      </c>
      <c r="G27" s="192">
        <f>G28+G29</f>
        <v>0</v>
      </c>
      <c r="H27" s="192">
        <f>H28+H29</f>
        <v>54521203.13</v>
      </c>
      <c r="I27" s="192">
        <f>I28+I29</f>
        <v>54518673.15</v>
      </c>
      <c r="J27" s="192">
        <f>J28+J29</f>
        <v>55844722.03</v>
      </c>
      <c r="K27" s="192">
        <f>K28+K29</f>
        <v>2529.9800000023097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260239200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54521203.13</v>
      </c>
      <c r="I28" s="231">
        <f>'070000'!I28+'091108'!I28+'010116'!I28</f>
        <v>54518673.15</v>
      </c>
      <c r="J28" s="231">
        <f>'070000'!J28+'091108'!J28+'010116'!J28</f>
        <v>55844722.03</v>
      </c>
      <c r="K28" s="231">
        <f>'070000'!K28+'091108'!K28+'010116'!K28</f>
        <v>2529.9800000023097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2">
        <f>'070000'!D30+'091108'!D30+'010116'!D30</f>
        <v>56903500</v>
      </c>
      <c r="E30" s="192">
        <f>'070000'!E30+'091108'!E30+'010116'!E30</f>
        <v>8129276</v>
      </c>
      <c r="F30" s="192">
        <f>'070000'!F30+'091108'!F30+'010116'!F30</f>
        <v>12921373.030000001</v>
      </c>
      <c r="G30" s="192">
        <f>'070000'!G30+'091108'!G30+'010116'!G30</f>
        <v>0</v>
      </c>
      <c r="H30" s="192">
        <f>'070000'!H30+'091108'!H30+'010116'!H30</f>
        <v>11994667.680000003</v>
      </c>
      <c r="I30" s="192">
        <f>'070000'!I30+'091108'!I30+'010116'!I30</f>
        <v>11994667.680000003</v>
      </c>
      <c r="J30" s="192">
        <f>'070000'!J30+'091108'!J30+'010116'!J30</f>
        <v>12301375.060000002</v>
      </c>
      <c r="K30" s="192">
        <f>'070000'!K30+'091108'!K30+'010116'!K30</f>
        <v>0</v>
      </c>
      <c r="L30" s="117">
        <v>0</v>
      </c>
      <c r="M30" s="13"/>
    </row>
    <row r="31" spans="1:13" ht="15" customHeight="1">
      <c r="A31" s="175" t="s">
        <v>189</v>
      </c>
      <c r="B31" s="165">
        <v>2200</v>
      </c>
      <c r="C31" s="166" t="s">
        <v>87</v>
      </c>
      <c r="D31" s="191">
        <f>D32+D33+D34+D35+D42+D43+D44+D51</f>
        <v>99260400</v>
      </c>
      <c r="E31" s="191">
        <f aca="true" t="shared" si="3" ref="E31:K31">E32+E33+E34+E35+E42+E43+E44+E51</f>
        <v>3842737</v>
      </c>
      <c r="F31" s="191">
        <v>0</v>
      </c>
      <c r="G31" s="191">
        <f t="shared" si="3"/>
        <v>0</v>
      </c>
      <c r="H31" s="191">
        <f t="shared" si="3"/>
        <v>26938096.880000003</v>
      </c>
      <c r="I31" s="191">
        <f t="shared" si="3"/>
        <v>25645276.3</v>
      </c>
      <c r="J31" s="191">
        <f t="shared" si="3"/>
        <v>25141214.740000006</v>
      </c>
      <c r="K31" s="191">
        <f t="shared" si="3"/>
        <v>1292820.5799999987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3799200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1516296.13</v>
      </c>
      <c r="I32" s="192">
        <f>'070000'!I32+'091108'!I32+'010116'!I32</f>
        <v>392416.12999999995</v>
      </c>
      <c r="J32" s="192">
        <f>'070000'!J32+'091108'!J32+'010116'!J32</f>
        <v>257679.39</v>
      </c>
      <c r="K32" s="192">
        <f>'070000'!K32+'091108'!K32+'010116'!K32</f>
        <v>1123880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106800</v>
      </c>
      <c r="E33" s="192">
        <f>'070000'!E33+'091108'!E33+'010116'!E33</f>
        <v>18900</v>
      </c>
      <c r="F33" s="192">
        <f>'070000'!F33+'091108'!F33+'010116'!F33</f>
        <v>31546.25</v>
      </c>
      <c r="G33" s="192">
        <f>'070000'!G33+'091108'!G33+'010116'!G33</f>
        <v>0</v>
      </c>
      <c r="H33" s="192">
        <f>'070000'!H33+'091108'!H33+'010116'!H33</f>
        <v>6259.25</v>
      </c>
      <c r="I33" s="192">
        <f>'070000'!I33+'091108'!I33+'010116'!I33</f>
        <v>6259.25</v>
      </c>
      <c r="J33" s="192">
        <f>'070000'!J33+'091108'!J33+'010116'!J33</f>
        <v>3315.57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34013400</v>
      </c>
      <c r="E34" s="192">
        <f>'070000'!E34+'091108'!E34+'010116'!E34</f>
        <v>3823837</v>
      </c>
      <c r="F34" s="192">
        <f>'070000'!F34+'091108'!F34+'010116'!F34</f>
        <v>8857968.99</v>
      </c>
      <c r="G34" s="192">
        <f>'070000'!G34+'091108'!G34+'010116'!G34</f>
        <v>0</v>
      </c>
      <c r="H34" s="192">
        <f>'070000'!H34+'091108'!H34+'010116'!H34</f>
        <v>6603907.8100000005</v>
      </c>
      <c r="I34" s="192">
        <f>'070000'!I34+'091108'!I34+'010116'!I34</f>
        <v>6603907.8100000005</v>
      </c>
      <c r="J34" s="192">
        <f>'070000'!J34+'091108'!J34+'010116'!J34</f>
        <v>6289129.949999999</v>
      </c>
      <c r="K34" s="192">
        <f>'070000'!K34+'091108'!K34+'010116'!K34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2630700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475111.4</v>
      </c>
      <c r="I35" s="192">
        <f>'070000'!I35+'091108'!I35+'010116'!I35</f>
        <v>475095.21</v>
      </c>
      <c r="J35" s="192">
        <f>'070000'!J35+'091108'!J35+'010116'!J35</f>
        <v>475095.21</v>
      </c>
      <c r="K35" s="192">
        <f>'070000'!K35+'091108'!K35+'010116'!K35</f>
        <v>16.189999999987776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>
        <f>'070000'!I36+'091108'!I36+'010116'!I36</f>
        <v>0</v>
      </c>
      <c r="J36" s="192">
        <f>'070000'!J36+'091108'!J36+'010116'!J36</f>
        <v>0</v>
      </c>
      <c r="K36" s="192">
        <f>'070000'!K36+'091108'!K36+'010116'!K36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>
        <f>'070000'!H37+'091108'!H37+'010116'!H37</f>
        <v>0</v>
      </c>
      <c r="I37" s="192">
        <f>'070000'!I37+'091108'!I37+'010116'!I37</f>
        <v>0</v>
      </c>
      <c r="J37" s="192">
        <f>'070000'!J37+'091108'!J37+'010116'!J37</f>
        <v>0</v>
      </c>
      <c r="K37" s="192">
        <f>'070000'!K37+'091108'!K37+'010116'!K37</f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>
        <f>'070000'!I38+'091108'!I38+'010116'!I38</f>
        <v>0</v>
      </c>
      <c r="J38" s="192">
        <f>'070000'!J38+'091108'!J38+'010116'!J38</f>
        <v>0</v>
      </c>
      <c r="K38" s="192">
        <f>'070000'!K38+'091108'!K38+'010116'!K38</f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>
        <f>'070000'!I39+'091108'!I39+'010116'!I39</f>
        <v>0</v>
      </c>
      <c r="J39" s="192">
        <f>'070000'!J39+'091108'!J39+'010116'!J39</f>
        <v>0</v>
      </c>
      <c r="K39" s="192">
        <f>'070000'!K39+'091108'!K39+'010116'!K39</f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>
        <f>'070000'!I40+'091108'!I40+'010116'!I40</f>
        <v>0</v>
      </c>
      <c r="J40" s="192">
        <f>'070000'!J40+'091108'!J40+'010116'!J40</f>
        <v>0</v>
      </c>
      <c r="K40" s="192">
        <f>'070000'!K40+'091108'!K40+'010116'!K40</f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28</v>
      </c>
      <c r="E41" s="192">
        <f>'070000'!E41+'091108'!E41+'010116'!E41</f>
        <v>50</v>
      </c>
      <c r="F41" s="192">
        <f>'070000'!F41+'091108'!F41+'010116'!F41</f>
        <v>50</v>
      </c>
      <c r="G41" s="192">
        <f>'070000'!G41+'091108'!G41+'010116'!G41</f>
        <v>60</v>
      </c>
      <c r="H41" s="192">
        <f>'070000'!H41+'091108'!H41+'010116'!H41</f>
        <v>63</v>
      </c>
      <c r="I41" s="192">
        <f>'070000'!I41+'091108'!I41+'010116'!I41</f>
        <v>64</v>
      </c>
      <c r="J41" s="192">
        <f>'070000'!J41+'091108'!J41+'010116'!J41</f>
        <v>81</v>
      </c>
      <c r="K41" s="192">
        <f>'070000'!K41+'091108'!K41+'010116'!K41</f>
        <v>78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43700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'091108'!H42+'070000'!H42+'010116'!H42</f>
        <v>6522.91</v>
      </c>
      <c r="I42" s="192">
        <f>'091108'!I42+'070000'!I42+'010116'!I42</f>
        <v>6522.91</v>
      </c>
      <c r="J42" s="192">
        <f>'091108'!J42+'070000'!J42+'010116'!J42</f>
        <v>6522.91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'091108'!H43+'070000'!H43+'010116'!H43</f>
        <v>0</v>
      </c>
      <c r="I43" s="192">
        <f>'091108'!I43+'070000'!I43+'010116'!I43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D45+D46+D47+D48+D49+D50</f>
        <v>58142000</v>
      </c>
      <c r="E44" s="192">
        <f aca="true" t="shared" si="4" ref="E44:K44">E45+E46+E47+E48+E49+E50</f>
        <v>0</v>
      </c>
      <c r="F44" s="192">
        <f>'091108'!F44+'070000'!F44+'010116'!F44</f>
        <v>24083194.71</v>
      </c>
      <c r="G44" s="192">
        <f t="shared" si="4"/>
        <v>0</v>
      </c>
      <c r="H44" s="192">
        <f t="shared" si="4"/>
        <v>18093712.650000002</v>
      </c>
      <c r="I44" s="192">
        <f t="shared" si="4"/>
        <v>17968383.150000002</v>
      </c>
      <c r="J44" s="192">
        <f t="shared" si="4"/>
        <v>17916779.870000005</v>
      </c>
      <c r="K44" s="192">
        <f t="shared" si="4"/>
        <v>125329.49999999868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40214590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12991762.3</v>
      </c>
      <c r="I45" s="231">
        <f>'091108'!I45+'070000'!I45+'010116'!I45</f>
        <v>12928714.22</v>
      </c>
      <c r="J45" s="231">
        <f>'091108'!J45+'070000'!J45+'010116'!J45</f>
        <v>12832254.170000002</v>
      </c>
      <c r="K45" s="231">
        <f>'091108'!K45+'070000'!K45+'010116'!K45</f>
        <v>63048.07999999891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1891501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409579.18</v>
      </c>
      <c r="I46" s="231">
        <f>'091108'!I46+'070000'!I46+'010116'!I46</f>
        <v>409078.69</v>
      </c>
      <c r="J46" s="231">
        <f>'091108'!J46+'070000'!J46+'010116'!J46</f>
        <v>409069.57</v>
      </c>
      <c r="K46" s="231">
        <f>'091108'!K46+'070000'!K46+'010116'!K46</f>
        <v>500.48999999999796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11132618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3144369.15</v>
      </c>
      <c r="I47" s="231">
        <f>'091108'!I47+'070000'!I47+'010116'!I47</f>
        <v>3127527.14</v>
      </c>
      <c r="J47" s="231">
        <f>'091108'!J47+'070000'!J47+'010116'!J47</f>
        <v>3122865.71</v>
      </c>
      <c r="K47" s="231">
        <f>'091108'!K47+'070000'!K47+'010116'!K47</f>
        <v>16842.0099999999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4770291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1548002.02</v>
      </c>
      <c r="I48" s="231">
        <f>'091108'!I48+'070000'!I48+'010116'!I48</f>
        <v>1503063.1</v>
      </c>
      <c r="J48" s="231">
        <f>'091108'!J48+'070000'!J48+'010116'!J48</f>
        <v>1503063.1</v>
      </c>
      <c r="K48" s="231">
        <f>'091108'!K48+'070000'!K48+'010116'!K48</f>
        <v>44938.91999999987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133000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0</v>
      </c>
      <c r="I49" s="231">
        <f>'091108'!I49+'070000'!I49+'010116'!I49</f>
        <v>0</v>
      </c>
      <c r="J49" s="231">
        <f>'091108'!J49+'070000'!J49+'010116'!J49</f>
        <v>49527.32</v>
      </c>
      <c r="K49" s="231">
        <f>'091108'!K49+'070000'!K49+'010116'!K49</f>
        <v>0</v>
      </c>
      <c r="L49" s="116">
        <v>0</v>
      </c>
      <c r="M49" s="5"/>
    </row>
    <row r="50" spans="1:13" ht="15">
      <c r="A50" s="101" t="s">
        <v>279</v>
      </c>
      <c r="B50" s="39">
        <v>2276</v>
      </c>
      <c r="C50" s="39">
        <v>210</v>
      </c>
      <c r="D50" s="231">
        <f>'070000'!D51+'010116'!D50+'091108'!D50</f>
        <v>0</v>
      </c>
      <c r="E50" s="231">
        <f>'070000'!E51+'010116'!E50+'091108'!E50</f>
        <v>0</v>
      </c>
      <c r="F50" s="231">
        <f>'070000'!F51+'010116'!F50+'091108'!F50</f>
        <v>0</v>
      </c>
      <c r="G50" s="231">
        <f>'070000'!G51+'010116'!G50+'091108'!G50</f>
        <v>0</v>
      </c>
      <c r="H50" s="231">
        <f>'070000'!H51+'010116'!H50+'091108'!H50</f>
        <v>0</v>
      </c>
      <c r="I50" s="231">
        <f>'070000'!I51+'010116'!I50+'091108'!I50</f>
        <v>0</v>
      </c>
      <c r="J50" s="231">
        <f>'070000'!J51+'010116'!J50+'091108'!J50</f>
        <v>0</v>
      </c>
      <c r="K50" s="231">
        <f>'070000'!K51+'010116'!K50+'091108'!K50</f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2">
        <f>D52+D53</f>
        <v>524600</v>
      </c>
      <c r="E51" s="192">
        <f aca="true" t="shared" si="5" ref="E51:K51">E52+E53</f>
        <v>0</v>
      </c>
      <c r="F51" s="192">
        <v>0</v>
      </c>
      <c r="G51" s="192">
        <f t="shared" si="5"/>
        <v>0</v>
      </c>
      <c r="H51" s="192">
        <f t="shared" si="5"/>
        <v>236286.73</v>
      </c>
      <c r="I51" s="192">
        <f t="shared" si="5"/>
        <v>192691.84</v>
      </c>
      <c r="J51" s="192">
        <f t="shared" si="5"/>
        <v>192691.84</v>
      </c>
      <c r="K51" s="192">
        <f t="shared" si="5"/>
        <v>43594.890000000014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31">
        <v>0</v>
      </c>
      <c r="E52" s="231">
        <f>'091108'!E52+'070000'!E53+'010116'!E52</f>
        <v>0</v>
      </c>
      <c r="F52" s="231">
        <f>'091108'!F52+'070000'!F53+'010116'!F52</f>
        <v>0</v>
      </c>
      <c r="G52" s="231">
        <f>'091108'!G52+'070000'!G53+'010116'!G52</f>
        <v>0</v>
      </c>
      <c r="H52" s="231">
        <f>'091108'!H52+'070000'!H53+'010116'!H52</f>
        <v>0</v>
      </c>
      <c r="I52" s="231">
        <f>'091108'!I52+'070000'!I53+'010116'!I52</f>
        <v>0</v>
      </c>
      <c r="J52" s="231">
        <f>'091108'!J52+'070000'!J53+'010116'!J52</f>
        <v>0</v>
      </c>
      <c r="K52" s="231">
        <f>'091108'!K52+'070000'!K53+'010116'!K52</f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31">
        <f>'091108'!D53+'070000'!D54+'010116'!D53</f>
        <v>524600</v>
      </c>
      <c r="E53" s="231">
        <f>'091108'!E53+'070000'!E54+'010116'!E53</f>
        <v>0</v>
      </c>
      <c r="F53" s="231">
        <f>'091108'!F53+'070000'!F54+'010116'!F53</f>
        <v>302006</v>
      </c>
      <c r="G53" s="231">
        <f>'091108'!G53+'070000'!G54+'010116'!G53</f>
        <v>0</v>
      </c>
      <c r="H53" s="231">
        <f>'091108'!H53+'070000'!H54+'010116'!H53</f>
        <v>236286.73</v>
      </c>
      <c r="I53" s="231">
        <f>'091108'!I53+'070000'!I54+'010116'!I53</f>
        <v>192691.84</v>
      </c>
      <c r="J53" s="231">
        <f>'091108'!J53+'070000'!J54+'010116'!J53</f>
        <v>192691.84</v>
      </c>
      <c r="K53" s="231">
        <f>'091108'!K53+'070000'!K54+'010116'!K53</f>
        <v>43594.890000000014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191">
        <f>D55+D56</f>
        <v>0</v>
      </c>
      <c r="E54" s="191">
        <f aca="true" t="shared" si="6" ref="E54:K54">E55+E56</f>
        <v>0</v>
      </c>
      <c r="F54" s="191">
        <f t="shared" si="6"/>
        <v>0</v>
      </c>
      <c r="G54" s="191">
        <f t="shared" si="6"/>
        <v>0</v>
      </c>
      <c r="H54" s="191">
        <f t="shared" si="6"/>
        <v>0</v>
      </c>
      <c r="I54" s="191">
        <f t="shared" si="6"/>
        <v>0</v>
      </c>
      <c r="J54" s="191">
        <f t="shared" si="6"/>
        <v>0</v>
      </c>
      <c r="K54" s="191">
        <f t="shared" si="6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H55-I55</f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2">
        <f>'091108'!D56+'070000'!D57+'010116'!D56</f>
        <v>0</v>
      </c>
      <c r="E56" s="192">
        <f>'091108'!E56+'070000'!E57+'010116'!E56</f>
        <v>0</v>
      </c>
      <c r="F56" s="192">
        <f>'091108'!F56+'070000'!F57+'010116'!F56</f>
        <v>0</v>
      </c>
      <c r="G56" s="192">
        <f>'091108'!G56+'070000'!G57+'010116'!G56</f>
        <v>0</v>
      </c>
      <c r="H56" s="192">
        <f>'091108'!H56+'070000'!H57+'010116'!H56</f>
        <v>0</v>
      </c>
      <c r="I56" s="192">
        <f>'091108'!I56+'070000'!I57+'010116'!I56</f>
        <v>0</v>
      </c>
      <c r="J56" s="192">
        <f>'091108'!J56+'070000'!J57+'010116'!J56</f>
        <v>0</v>
      </c>
      <c r="K56" s="192">
        <f>'091108'!K56+'070000'!K57+'010116'!K56</f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191">
        <f>D58+D59+D60</f>
        <v>0</v>
      </c>
      <c r="E57" s="191">
        <f aca="true" t="shared" si="7" ref="E57:K57">E58+E59+E60</f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>
        <f t="shared" si="7"/>
        <v>0</v>
      </c>
      <c r="K57" s="191">
        <f t="shared" si="7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H59-I59</f>
        <v>0</v>
      </c>
      <c r="L58" s="115">
        <f>SUM(L59:L61)</f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2">
        <f>'091108'!D60+'070000'!D61+'010116'!D60</f>
        <v>0</v>
      </c>
      <c r="E60" s="192">
        <f>'091108'!E60+'070000'!E61+'010116'!E60</f>
        <v>0</v>
      </c>
      <c r="F60" s="192">
        <f>'091108'!F60+'070000'!F61+'010116'!F60</f>
        <v>0</v>
      </c>
      <c r="G60" s="192">
        <f>'091108'!G60+'070000'!G61+'010116'!G60</f>
        <v>0</v>
      </c>
      <c r="H60" s="192">
        <f>'091108'!H60+'070000'!H61+'010116'!H60</f>
        <v>0</v>
      </c>
      <c r="I60" s="192">
        <f>'091108'!I60+'070000'!I61+'010116'!I60</f>
        <v>0</v>
      </c>
      <c r="J60" s="192">
        <f>'091108'!J60+'070000'!J61+'010116'!J60</f>
        <v>0</v>
      </c>
      <c r="K60" s="192">
        <f>'091108'!K60+'070000'!K61+'010116'!K60</f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191">
        <f>D62+D63+D64</f>
        <v>13480800</v>
      </c>
      <c r="E61" s="191">
        <f aca="true" t="shared" si="8" ref="E61:K61">E62+E63+E64</f>
        <v>0</v>
      </c>
      <c r="F61" s="191">
        <f>'091108'!F61+'070000'!F62+'010116'!F61</f>
        <v>3938718</v>
      </c>
      <c r="G61" s="191">
        <f t="shared" si="8"/>
        <v>0</v>
      </c>
      <c r="H61" s="191">
        <f t="shared" si="8"/>
        <v>3547641.71</v>
      </c>
      <c r="I61" s="191">
        <f t="shared" si="8"/>
        <v>3544021.71</v>
      </c>
      <c r="J61" s="191">
        <f t="shared" si="8"/>
        <v>3547641.71</v>
      </c>
      <c r="K61" s="191">
        <f t="shared" si="8"/>
        <v>3620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192">
        <f>'091108'!D63+'070000'!D64+'010116'!D63</f>
        <v>12760000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3393879.71</v>
      </c>
      <c r="I63" s="192">
        <f>'091108'!I63+'070000'!I64+'010116'!I63</f>
        <v>3393879.71</v>
      </c>
      <c r="J63" s="192">
        <f>'091108'!J63+'070000'!J64+'010116'!J63</f>
        <v>3393879.71</v>
      </c>
      <c r="K63" s="192">
        <f>'091108'!K63+'070000'!K64+'010116'!K63</f>
        <v>0</v>
      </c>
      <c r="L63" s="118">
        <f>SUM(L64,L75,L76)</f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192">
        <f>'091108'!D64+'070000'!D65+'010116'!D64</f>
        <v>720800</v>
      </c>
      <c r="E64" s="192">
        <f>'091108'!E64+'070000'!E65+'010116'!E64</f>
        <v>0</v>
      </c>
      <c r="F64" s="192">
        <f>'091108'!F64+'070000'!F65+'010116'!F64</f>
        <v>0</v>
      </c>
      <c r="G64" s="192">
        <f>'091108'!G64+'070000'!G65+'010116'!G64</f>
        <v>0</v>
      </c>
      <c r="H64" s="192">
        <f>'091108'!H64+'070000'!H65+'010116'!H64</f>
        <v>153762</v>
      </c>
      <c r="I64" s="192">
        <f>'091108'!I64+'070000'!I65+'010116'!I64</f>
        <v>150142</v>
      </c>
      <c r="J64" s="192">
        <f>'091108'!J64+'070000'!J65+'010116'!J64</f>
        <v>153762</v>
      </c>
      <c r="K64" s="192">
        <f>'091108'!K64+'070000'!K65+'010116'!K64</f>
        <v>3620</v>
      </c>
      <c r="L64" s="118">
        <f>SUM(L65:L66,L70)</f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191">
        <f>'091108'!D65+'070000'!D66+'010116'!D65</f>
        <v>103000</v>
      </c>
      <c r="E65" s="191">
        <f>'091108'!E65+'070000'!E66+'010116'!E65</f>
        <v>0</v>
      </c>
      <c r="F65" s="191">
        <f>'091108'!F65+'070000'!F66+'010116'!F65</f>
        <v>0</v>
      </c>
      <c r="G65" s="191">
        <f>'091108'!G65+'070000'!G66+'010116'!G65</f>
        <v>0</v>
      </c>
      <c r="H65" s="191">
        <f>'091108'!H65+'070000'!H66+'010116'!H65</f>
        <v>159.46</v>
      </c>
      <c r="I65" s="191">
        <f>'091108'!I65+'070000'!I66+'010116'!I65</f>
        <v>159.46</v>
      </c>
      <c r="J65" s="191">
        <f>'091108'!J65+'070000'!J66+'010116'!J65</f>
        <v>159.46</v>
      </c>
      <c r="K65" s="191">
        <f>'091108'!K65+'070000'!K66+'010116'!K65</f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9" ref="E66:K66">E67+E90</f>
        <v>9</v>
      </c>
      <c r="F66" s="191">
        <f t="shared" si="9"/>
        <v>0</v>
      </c>
      <c r="G66" s="191">
        <f t="shared" si="9"/>
        <v>0</v>
      </c>
      <c r="H66" s="191">
        <f t="shared" si="9"/>
        <v>0</v>
      </c>
      <c r="I66" s="191">
        <f t="shared" si="9"/>
        <v>0</v>
      </c>
      <c r="J66" s="191">
        <f t="shared" si="9"/>
        <v>0</v>
      </c>
      <c r="K66" s="191">
        <f t="shared" si="9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191">
        <f>D68+D69+D74+D78+D88+D89</f>
        <v>0</v>
      </c>
      <c r="E67" s="191">
        <f aca="true" t="shared" si="10" ref="E67:K67">E68+E69+E74+E78+E88+E89</f>
        <v>9</v>
      </c>
      <c r="F67" s="191">
        <f t="shared" si="10"/>
        <v>0</v>
      </c>
      <c r="G67" s="191">
        <f t="shared" si="10"/>
        <v>0</v>
      </c>
      <c r="H67" s="191">
        <f t="shared" si="10"/>
        <v>0</v>
      </c>
      <c r="I67" s="191">
        <f t="shared" si="10"/>
        <v>0</v>
      </c>
      <c r="J67" s="191">
        <f t="shared" si="10"/>
        <v>0</v>
      </c>
      <c r="K67" s="191">
        <f t="shared" si="10"/>
        <v>0</v>
      </c>
      <c r="L67" s="111">
        <v>0</v>
      </c>
      <c r="M67" s="5"/>
    </row>
    <row r="68" spans="1:13" ht="30.75" customHeight="1">
      <c r="A68" s="176" t="s">
        <v>48</v>
      </c>
      <c r="B68" s="167">
        <v>3110</v>
      </c>
      <c r="C68" s="167">
        <v>390</v>
      </c>
      <c r="D68" s="192">
        <f>'091108'!D68+'070000'!D69+'010116'!D68</f>
        <v>0</v>
      </c>
      <c r="E68" s="192">
        <f>'091108'!E68+'070000'!E69+'010116'!E68</f>
        <v>0</v>
      </c>
      <c r="F68" s="192">
        <f>'091108'!F68+'070000'!F69+'010116'!F68</f>
        <v>0</v>
      </c>
      <c r="G68" s="192">
        <f>'091108'!G68+'070000'!G69+'010116'!G68</f>
        <v>0</v>
      </c>
      <c r="H68" s="192">
        <f>'091108'!H68+'070000'!H69+'010116'!H68</f>
        <v>0</v>
      </c>
      <c r="I68" s="192">
        <f>'091108'!I68+'070000'!I69+'010116'!I68</f>
        <v>0</v>
      </c>
      <c r="J68" s="192">
        <f>'091108'!J68+'070000'!J69+'010116'!J68</f>
        <v>0</v>
      </c>
      <c r="K68" s="192">
        <f>'091108'!K68+'070000'!K69+'010116'!K68</f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2">
        <f>D70+D72</f>
        <v>0</v>
      </c>
      <c r="E69" s="192">
        <f aca="true" t="shared" si="11" ref="E69:K69">E70+E72</f>
        <v>4</v>
      </c>
      <c r="F69" s="192">
        <f t="shared" si="11"/>
        <v>0</v>
      </c>
      <c r="G69" s="192">
        <f t="shared" si="11"/>
        <v>0</v>
      </c>
      <c r="H69" s="192">
        <f t="shared" si="11"/>
        <v>0</v>
      </c>
      <c r="I69" s="192">
        <f t="shared" si="11"/>
        <v>0</v>
      </c>
      <c r="J69" s="192">
        <f t="shared" si="11"/>
        <v>0</v>
      </c>
      <c r="K69" s="192">
        <f t="shared" si="11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>'091108'!D70+'070000'!D71+'010116'!D70</f>
        <v>0</v>
      </c>
      <c r="E70" s="231">
        <f>'091108'!E70+'070000'!E71+'010116'!E70</f>
        <v>0</v>
      </c>
      <c r="F70" s="231">
        <f>'091108'!F70+'070000'!F71+'010116'!F70</f>
        <v>0</v>
      </c>
      <c r="G70" s="231">
        <f>'091108'!G70+'070000'!G71+'010116'!G70</f>
        <v>0</v>
      </c>
      <c r="H70" s="231">
        <f>'091108'!H70+'070000'!H71+'010116'!H70</f>
        <v>0</v>
      </c>
      <c r="I70" s="231">
        <f>'091108'!I70+'070000'!I71+'010116'!I70</f>
        <v>0</v>
      </c>
      <c r="J70" s="231">
        <f>'091108'!J70+'070000'!J71+'010116'!J70</f>
        <v>0</v>
      </c>
      <c r="K70" s="231">
        <f>'091108'!K70+'070000'!K71+'010116'!K70</f>
        <v>0</v>
      </c>
      <c r="L70" s="115">
        <f>SUM(L71:L74)</f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31"/>
      <c r="E71" s="200"/>
      <c r="F71" s="200"/>
      <c r="G71" s="200"/>
      <c r="H71" s="231"/>
      <c r="I71" s="231"/>
      <c r="J71" s="196"/>
      <c r="K71" s="200"/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31">
        <f>'091108'!D72+'070000'!D73+'010116'!D72</f>
        <v>0</v>
      </c>
      <c r="E72" s="231">
        <f>'091108'!E72+'070000'!E73+'010116'!E72</f>
        <v>4</v>
      </c>
      <c r="F72" s="231">
        <f>'091108'!F72+'070000'!F73+'010116'!F72</f>
        <v>0</v>
      </c>
      <c r="G72" s="231">
        <f>'091108'!G72+'070000'!G73+'010116'!G72</f>
        <v>0</v>
      </c>
      <c r="H72" s="231">
        <f>'091108'!H72+'070000'!H73+'010116'!H72</f>
        <v>0</v>
      </c>
      <c r="I72" s="231">
        <f>'091108'!I72+'070000'!I73+'010116'!I72</f>
        <v>0</v>
      </c>
      <c r="J72" s="231">
        <f>'091108'!J72+'070000'!J73+'010116'!J72</f>
        <v>0</v>
      </c>
      <c r="K72" s="231">
        <f>'091108'!K72+'070000'!K73+'010116'!K72</f>
        <v>0</v>
      </c>
      <c r="L72" s="111">
        <v>0</v>
      </c>
      <c r="M72" s="5"/>
    </row>
    <row r="73" spans="1:13" ht="15" hidden="1">
      <c r="A73" s="88"/>
      <c r="B73" s="89"/>
      <c r="C73" s="89"/>
      <c r="D73" s="231"/>
      <c r="E73" s="200"/>
      <c r="F73" s="200"/>
      <c r="G73" s="200"/>
      <c r="H73" s="231"/>
      <c r="I73" s="231"/>
      <c r="J73" s="196"/>
      <c r="K73" s="200"/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2">
        <f>D75+D77</f>
        <v>0</v>
      </c>
      <c r="E74" s="192">
        <f aca="true" t="shared" si="12" ref="E74:K74">E75+E77</f>
        <v>0</v>
      </c>
      <c r="F74" s="192">
        <f t="shared" si="12"/>
        <v>0</v>
      </c>
      <c r="G74" s="192">
        <f t="shared" si="12"/>
        <v>0</v>
      </c>
      <c r="H74" s="192">
        <f t="shared" si="12"/>
        <v>0</v>
      </c>
      <c r="I74" s="192">
        <f t="shared" si="12"/>
        <v>0</v>
      </c>
      <c r="J74" s="192">
        <f t="shared" si="12"/>
        <v>0</v>
      </c>
      <c r="K74" s="192">
        <f t="shared" si="12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31">
        <f>'091108'!D75+'070000'!D76+'010116'!D75</f>
        <v>0</v>
      </c>
      <c r="E75" s="231">
        <f>'091108'!E75+'070000'!E76+'010116'!E75</f>
        <v>0</v>
      </c>
      <c r="F75" s="231">
        <f>'091108'!F75+'070000'!F76+'010116'!F75</f>
        <v>0</v>
      </c>
      <c r="G75" s="231">
        <f>'091108'!G75+'070000'!G76+'010116'!G75</f>
        <v>0</v>
      </c>
      <c r="H75" s="231">
        <f>'091108'!H75+'070000'!H76+'010116'!H75</f>
        <v>0</v>
      </c>
      <c r="I75" s="231">
        <f>'091108'!I75+'070000'!I76+'010116'!I75</f>
        <v>0</v>
      </c>
      <c r="J75" s="231">
        <f>'091108'!J75+'070000'!J76+'010116'!J75</f>
        <v>0</v>
      </c>
      <c r="K75" s="231">
        <f>'091108'!K75+'070000'!K76+'010116'!K75</f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31"/>
      <c r="E76" s="200"/>
      <c r="F76" s="200"/>
      <c r="G76" s="200"/>
      <c r="H76" s="231"/>
      <c r="I76" s="231"/>
      <c r="J76" s="196"/>
      <c r="K76" s="200"/>
      <c r="L76" s="116">
        <v>0</v>
      </c>
      <c r="M76" s="5"/>
    </row>
    <row r="77" spans="1:13" ht="15">
      <c r="A77" s="95" t="s">
        <v>148</v>
      </c>
      <c r="B77" s="39">
        <v>3132</v>
      </c>
      <c r="C77" s="39">
        <v>450</v>
      </c>
      <c r="D77" s="231">
        <f>'091108'!D77+'070000'!D78+'010116'!D77</f>
        <v>0</v>
      </c>
      <c r="E77" s="231">
        <f>'091108'!E77+'070000'!E78+'010116'!E77</f>
        <v>0</v>
      </c>
      <c r="F77" s="231">
        <f>'091108'!F77+'070000'!F78+'010116'!F77</f>
        <v>0</v>
      </c>
      <c r="G77" s="231">
        <f>'091108'!G77+'070000'!G78+'010116'!G77</f>
        <v>0</v>
      </c>
      <c r="H77" s="231">
        <f>'091108'!H77+'070000'!H78+'010116'!H77</f>
        <v>0</v>
      </c>
      <c r="I77" s="231">
        <f>'091108'!I77+'070000'!I78+'010116'!I77</f>
        <v>0</v>
      </c>
      <c r="J77" s="231">
        <f>'091108'!J77+'070000'!J78+'010116'!J77</f>
        <v>0</v>
      </c>
      <c r="K77" s="231">
        <f>'091108'!K77+'070000'!K78+'010116'!K77</f>
        <v>0</v>
      </c>
      <c r="L77" s="120" t="s">
        <v>80</v>
      </c>
      <c r="M77" s="5"/>
    </row>
    <row r="78" spans="1:13" ht="15.75" thickBot="1">
      <c r="A78" s="180" t="s">
        <v>101</v>
      </c>
      <c r="B78" s="167">
        <v>3140</v>
      </c>
      <c r="C78" s="167">
        <v>460</v>
      </c>
      <c r="D78" s="192">
        <f>D79+D81+D87</f>
        <v>0</v>
      </c>
      <c r="E78" s="192">
        <f aca="true" t="shared" si="13" ref="E78:K78">E79+E81+E87</f>
        <v>5</v>
      </c>
      <c r="F78" s="192">
        <f t="shared" si="13"/>
        <v>0</v>
      </c>
      <c r="G78" s="192">
        <f t="shared" si="13"/>
        <v>0</v>
      </c>
      <c r="H78" s="192">
        <f t="shared" si="13"/>
        <v>0</v>
      </c>
      <c r="I78" s="192">
        <f t="shared" si="13"/>
        <v>0</v>
      </c>
      <c r="J78" s="192">
        <f t="shared" si="13"/>
        <v>0</v>
      </c>
      <c r="K78" s="192">
        <f t="shared" si="13"/>
        <v>0</v>
      </c>
      <c r="L78" s="82"/>
      <c r="M78" s="5"/>
    </row>
    <row r="79" spans="1:12" ht="15.75" thickTop="1">
      <c r="A79" s="95" t="s">
        <v>203</v>
      </c>
      <c r="B79" s="39">
        <v>3141</v>
      </c>
      <c r="C79" s="39">
        <v>470</v>
      </c>
      <c r="D79" s="231">
        <f>'091108'!D79+'070000'!D80+'010116'!D79</f>
        <v>0</v>
      </c>
      <c r="E79" s="231">
        <f>'091108'!E79+'070000'!E80+'010116'!E79</f>
        <v>0</v>
      </c>
      <c r="F79" s="231">
        <f>'091108'!F79+'070000'!F80+'010116'!F79</f>
        <v>0</v>
      </c>
      <c r="G79" s="231">
        <f>'091108'!G79+'070000'!G80+'010116'!G79</f>
        <v>0</v>
      </c>
      <c r="H79" s="231">
        <f>'091108'!H79+'070000'!H80+'010116'!H79</f>
        <v>0</v>
      </c>
      <c r="I79" s="231">
        <f>'091108'!I79+'070000'!I80+'010116'!I79</f>
        <v>0</v>
      </c>
      <c r="J79" s="231">
        <f>'091108'!J79+'070000'!J80+'010116'!J79</f>
        <v>0</v>
      </c>
      <c r="K79" s="231">
        <f>'091108'!K79+'070000'!K80+'010116'!K79</f>
        <v>0</v>
      </c>
      <c r="L79" s="110">
        <v>11</v>
      </c>
    </row>
    <row r="80" spans="1:12" ht="15" hidden="1">
      <c r="A80" s="92" t="s">
        <v>103</v>
      </c>
      <c r="B80" s="39">
        <v>2142</v>
      </c>
      <c r="C80" s="39"/>
      <c r="D80" s="231"/>
      <c r="E80" s="232"/>
      <c r="F80" s="232"/>
      <c r="G80" s="232"/>
      <c r="H80" s="254"/>
      <c r="I80" s="254"/>
      <c r="J80" s="280"/>
      <c r="K80" s="233"/>
      <c r="L80" s="111">
        <v>0</v>
      </c>
    </row>
    <row r="81" spans="1:12" ht="15">
      <c r="A81" s="92" t="s">
        <v>204</v>
      </c>
      <c r="B81" s="39">
        <v>3142</v>
      </c>
      <c r="C81" s="39">
        <v>480</v>
      </c>
      <c r="D81" s="231">
        <f>'091108'!D81+'070000'!D82+'010116'!D81</f>
        <v>0</v>
      </c>
      <c r="E81" s="231">
        <f>'091108'!E81+'070000'!E82+'010116'!E81</f>
        <v>5</v>
      </c>
      <c r="F81" s="231">
        <f>'091108'!F81+'070000'!F82+'010116'!F81</f>
        <v>0</v>
      </c>
      <c r="G81" s="231">
        <f>'091108'!G81+'070000'!G82+'010116'!G81</f>
        <v>0</v>
      </c>
      <c r="H81" s="231">
        <f>'091108'!H81+'070000'!H82+'010116'!H81</f>
        <v>0</v>
      </c>
      <c r="I81" s="231">
        <f>'091108'!I81+'070000'!I82+'010116'!I81</f>
        <v>0</v>
      </c>
      <c r="J81" s="231">
        <f>'091108'!J81+'070000'!J82+'010116'!J81</f>
        <v>0</v>
      </c>
      <c r="K81" s="231">
        <f>'091108'!K81+'070000'!K82+'010116'!K81</f>
        <v>0</v>
      </c>
      <c r="L81" s="111">
        <v>0</v>
      </c>
    </row>
    <row r="82" spans="1:13" ht="15.75" hidden="1" thickTop="1">
      <c r="A82" s="92"/>
      <c r="B82" s="145"/>
      <c r="C82" s="145"/>
      <c r="D82" s="231"/>
      <c r="E82" s="266"/>
      <c r="F82" s="265"/>
      <c r="G82" s="265"/>
      <c r="H82" s="231"/>
      <c r="I82" s="231"/>
      <c r="J82" s="196"/>
      <c r="K82" s="265"/>
      <c r="L82" s="111">
        <v>0</v>
      </c>
      <c r="M82" s="9"/>
    </row>
    <row r="83" spans="1:13" ht="1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11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15.75" hidden="1">
      <c r="A85" s="92"/>
      <c r="B85" s="145"/>
      <c r="C85" s="145"/>
      <c r="D85" s="231"/>
      <c r="E85" s="200"/>
      <c r="F85" s="200"/>
      <c r="G85" s="200"/>
      <c r="H85" s="231"/>
      <c r="I85" s="231"/>
      <c r="J85" s="196"/>
      <c r="K85" s="200"/>
      <c r="L85" s="109">
        <v>0</v>
      </c>
      <c r="M85" s="5"/>
    </row>
    <row r="86" spans="1:13" ht="20.25" customHeight="1" hidden="1">
      <c r="A86" s="68">
        <v>1</v>
      </c>
      <c r="B86" s="39">
        <v>2</v>
      </c>
      <c r="C86" s="39"/>
      <c r="D86" s="231"/>
      <c r="E86" s="200"/>
      <c r="F86" s="200"/>
      <c r="G86" s="200"/>
      <c r="H86" s="231"/>
      <c r="I86" s="231"/>
      <c r="J86" s="196"/>
      <c r="K86" s="200"/>
      <c r="L86" s="121">
        <f>SUM(L87,L105)</f>
        <v>0</v>
      </c>
      <c r="M86" s="5"/>
    </row>
    <row r="87" spans="1:13" ht="15">
      <c r="A87" s="95" t="s">
        <v>105</v>
      </c>
      <c r="B87" s="39">
        <v>3143</v>
      </c>
      <c r="C87" s="39">
        <v>490</v>
      </c>
      <c r="D87" s="231">
        <f>'091108'!D87+'070000'!D88+'010116'!D87</f>
        <v>0</v>
      </c>
      <c r="E87" s="231">
        <f>'091108'!E87+'070000'!E88+'010116'!E87</f>
        <v>0</v>
      </c>
      <c r="F87" s="231">
        <f>'091108'!F87+'070000'!F88+'010116'!F87</f>
        <v>0</v>
      </c>
      <c r="G87" s="231">
        <f>'091108'!G87+'070000'!G88+'010116'!G87</f>
        <v>0</v>
      </c>
      <c r="H87" s="231">
        <f>'091108'!H87+'070000'!H88+'010116'!H87</f>
        <v>0</v>
      </c>
      <c r="I87" s="231">
        <f>'091108'!I87+'070000'!I88+'010116'!I87</f>
        <v>0</v>
      </c>
      <c r="J87" s="231">
        <f>'091108'!J87+'070000'!J88+'010116'!J87</f>
        <v>0</v>
      </c>
      <c r="K87" s="231">
        <f>'091108'!K87+'070000'!K88+'010116'!K87</f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192">
        <f>'091108'!D89+'070000'!D90+'010116'!D89</f>
        <v>0</v>
      </c>
      <c r="E89" s="192">
        <f>'091108'!E89+'070000'!E90+'010116'!E89</f>
        <v>0</v>
      </c>
      <c r="F89" s="192">
        <f>'091108'!F89+'070000'!F90+'010116'!F89</f>
        <v>0</v>
      </c>
      <c r="G89" s="192">
        <f>'091108'!G89+'070000'!G90+'010116'!G89</f>
        <v>0</v>
      </c>
      <c r="H89" s="192">
        <f>'091108'!H89+'070000'!H90+'010116'!H89</f>
        <v>0</v>
      </c>
      <c r="I89" s="192">
        <f>'091108'!I89+'070000'!I90+'010116'!I89</f>
        <v>0</v>
      </c>
      <c r="J89" s="192">
        <f>'091108'!J89+'070000'!J90+'010116'!J89</f>
        <v>0</v>
      </c>
      <c r="K89" s="192">
        <f>'091108'!K89+'070000'!K90+'010116'!K89</f>
        <v>0</v>
      </c>
      <c r="L89" s="118">
        <f>SUM(L92,L108)</f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191">
        <f>D91+D92+D93+D94</f>
        <v>0</v>
      </c>
      <c r="E90" s="191">
        <f aca="true" t="shared" si="14" ref="E90:K90">E91+E92+E93+E94</f>
        <v>0</v>
      </c>
      <c r="F90" s="191">
        <f t="shared" si="14"/>
        <v>0</v>
      </c>
      <c r="G90" s="191">
        <f t="shared" si="14"/>
        <v>0</v>
      </c>
      <c r="H90" s="191">
        <f t="shared" si="14"/>
        <v>0</v>
      </c>
      <c r="I90" s="191">
        <f t="shared" si="14"/>
        <v>0</v>
      </c>
      <c r="J90" s="191">
        <f t="shared" si="14"/>
        <v>0</v>
      </c>
      <c r="K90" s="191">
        <f t="shared" si="14"/>
        <v>0</v>
      </c>
      <c r="L90" s="118"/>
      <c r="M90" s="18"/>
    </row>
    <row r="91" spans="1:13" ht="30.75" customHeight="1">
      <c r="A91" s="180" t="s">
        <v>107</v>
      </c>
      <c r="B91" s="167">
        <v>3210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/>
      <c r="M93" s="19"/>
    </row>
    <row r="94" spans="1:13" ht="16.5" customHeight="1">
      <c r="A94" s="182" t="s">
        <v>108</v>
      </c>
      <c r="B94" s="167">
        <v>3240</v>
      </c>
      <c r="C94" s="167">
        <v>560</v>
      </c>
      <c r="D94" s="192">
        <f>'091108'!D94+'070000'!D95+'010116'!D94</f>
        <v>0</v>
      </c>
      <c r="E94" s="192">
        <f>'091108'!E94+'070000'!E95+'010116'!E94</f>
        <v>0</v>
      </c>
      <c r="F94" s="192">
        <f>'091108'!F94+'070000'!F95+'010116'!F94</f>
        <v>0</v>
      </c>
      <c r="G94" s="192">
        <f>'091108'!G94+'070000'!G95+'010116'!G94</f>
        <v>0</v>
      </c>
      <c r="H94" s="192">
        <f>'091108'!H94+'070000'!H95+'010116'!H94</f>
        <v>0</v>
      </c>
      <c r="I94" s="192">
        <f>'091108'!I94+'070000'!I95+'010116'!I94</f>
        <v>0</v>
      </c>
      <c r="J94" s="192">
        <f>'091108'!J94+'070000'!J95+'010116'!J94</f>
        <v>0</v>
      </c>
      <c r="K94" s="192">
        <f>'091108'!K94+'070000'!K95+'010116'!K94</f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191">
        <f>D96</f>
        <v>0</v>
      </c>
      <c r="E95" s="191">
        <f aca="true" t="shared" si="15" ref="E95:K95">E96</f>
        <v>0</v>
      </c>
      <c r="F95" s="191">
        <f t="shared" si="15"/>
        <v>0</v>
      </c>
      <c r="G95" s="191">
        <f t="shared" si="15"/>
        <v>0</v>
      </c>
      <c r="H95" s="191">
        <f t="shared" si="15"/>
        <v>0</v>
      </c>
      <c r="I95" s="191">
        <f t="shared" si="15"/>
        <v>0</v>
      </c>
      <c r="J95" s="191">
        <f t="shared" si="15"/>
        <v>0</v>
      </c>
      <c r="K95" s="191">
        <f t="shared" si="1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2">
        <f>D97+D98+D99</f>
        <v>0</v>
      </c>
      <c r="E96" s="192">
        <f aca="true" t="shared" si="16" ref="E96:K96">E97+E98+E99</f>
        <v>0</v>
      </c>
      <c r="F96" s="192">
        <f t="shared" si="16"/>
        <v>0</v>
      </c>
      <c r="G96" s="192">
        <f t="shared" si="16"/>
        <v>0</v>
      </c>
      <c r="H96" s="192">
        <f t="shared" si="16"/>
        <v>0</v>
      </c>
      <c r="I96" s="192">
        <f t="shared" si="16"/>
        <v>0</v>
      </c>
      <c r="J96" s="192">
        <f t="shared" si="16"/>
        <v>0</v>
      </c>
      <c r="K96" s="192">
        <f t="shared" si="1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11">
        <v>0</v>
      </c>
      <c r="M97" s="5"/>
    </row>
    <row r="98" spans="1:13" ht="30" customHeight="1">
      <c r="A98" s="95" t="s">
        <v>62</v>
      </c>
      <c r="B98" s="39">
        <v>4112</v>
      </c>
      <c r="C98" s="41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6.5" customHeight="1">
      <c r="A99" s="95" t="s">
        <v>63</v>
      </c>
      <c r="B99" s="39">
        <v>4113</v>
      </c>
      <c r="C99" s="39">
        <v>610</v>
      </c>
      <c r="D99" s="231">
        <f>'091108'!D99+'070000'!D100+'010116'!D99</f>
        <v>0</v>
      </c>
      <c r="E99" s="231">
        <f>'091108'!E99+'070000'!E100+'010116'!E99</f>
        <v>0</v>
      </c>
      <c r="F99" s="231">
        <f>'091108'!F99+'070000'!F100+'010116'!F99</f>
        <v>0</v>
      </c>
      <c r="G99" s="231">
        <f>'091108'!G99+'070000'!G100+'010116'!G99</f>
        <v>0</v>
      </c>
      <c r="H99" s="231">
        <f>'091108'!H99+'070000'!H100+'010116'!H99</f>
        <v>0</v>
      </c>
      <c r="I99" s="231">
        <f>'091108'!I99+'070000'!I100+'010116'!I99</f>
        <v>0</v>
      </c>
      <c r="J99" s="231">
        <f>'091108'!J99+'070000'!J100+'010116'!J99</f>
        <v>0</v>
      </c>
      <c r="K99" s="231">
        <f>'091108'!K99+'070000'!K100+'010116'!K99</f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31.5" customHeight="1" hidden="1">
      <c r="A101" s="185" t="s">
        <v>64</v>
      </c>
      <c r="B101" s="174">
        <v>4121</v>
      </c>
      <c r="C101" s="39">
        <v>610</v>
      </c>
      <c r="D101" s="191"/>
      <c r="E101" s="194"/>
      <c r="F101" s="194"/>
      <c r="G101" s="194"/>
      <c r="H101" s="231"/>
      <c r="I101" s="231"/>
      <c r="J101" s="236"/>
      <c r="K101" s="194"/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191"/>
      <c r="E102" s="235"/>
      <c r="F102" s="235"/>
      <c r="G102" s="235"/>
      <c r="H102" s="231"/>
      <c r="I102" s="231"/>
      <c r="J102" s="236"/>
      <c r="K102" s="235"/>
      <c r="L102" s="153"/>
      <c r="M102" s="5"/>
    </row>
    <row r="103" spans="1:13" ht="15.75" hidden="1">
      <c r="A103" s="185" t="s">
        <v>66</v>
      </c>
      <c r="B103" s="174">
        <v>4123</v>
      </c>
      <c r="C103" s="174"/>
      <c r="D103" s="191"/>
      <c r="E103" s="203"/>
      <c r="F103" s="203"/>
      <c r="G103" s="203"/>
      <c r="H103" s="231"/>
      <c r="I103" s="231"/>
      <c r="J103" s="236"/>
      <c r="K103" s="203"/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17" ref="E104:K104">E105</f>
        <v>570768</v>
      </c>
      <c r="F104" s="191">
        <f t="shared" si="17"/>
        <v>0</v>
      </c>
      <c r="G104" s="191">
        <f t="shared" si="17"/>
        <v>0</v>
      </c>
      <c r="H104" s="191">
        <f t="shared" si="17"/>
        <v>0</v>
      </c>
      <c r="I104" s="191">
        <f t="shared" si="17"/>
        <v>0</v>
      </c>
      <c r="J104" s="191">
        <f t="shared" si="17"/>
        <v>0</v>
      </c>
      <c r="K104" s="191">
        <f t="shared" si="17"/>
        <v>0</v>
      </c>
      <c r="L104" s="124">
        <v>0</v>
      </c>
      <c r="M104" s="13"/>
    </row>
    <row r="105" spans="1:13" ht="15">
      <c r="A105" s="146" t="s">
        <v>68</v>
      </c>
      <c r="B105" s="41">
        <v>4210</v>
      </c>
      <c r="C105" s="41">
        <v>630</v>
      </c>
      <c r="D105" s="192">
        <f>'091108'!D105+'070000'!D106+'010116'!D105</f>
        <v>0</v>
      </c>
      <c r="E105" s="192">
        <f>'091108'!E105+'070000'!E106+'010116'!E105</f>
        <v>570768</v>
      </c>
      <c r="F105" s="192">
        <f>'091108'!F105+'070000'!F106+'010116'!F105</f>
        <v>0</v>
      </c>
      <c r="G105" s="192">
        <f>'091108'!G105+'070000'!G106+'010116'!G105</f>
        <v>0</v>
      </c>
      <c r="H105" s="192">
        <f>'091108'!H105+'070000'!H106+'010116'!H105</f>
        <v>0</v>
      </c>
      <c r="I105" s="192">
        <f>'091108'!I105+'070000'!I106+'010116'!I105</f>
        <v>0</v>
      </c>
      <c r="J105" s="192">
        <f>'091108'!J105+'070000'!J106+'010116'!J105</f>
        <v>0</v>
      </c>
      <c r="K105" s="192">
        <f>'091108'!K105+'070000'!K106+'010116'!K105</f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18" ref="D108:K108">SUM(D109:D110)</f>
        <v>0</v>
      </c>
      <c r="E108" s="214">
        <f t="shared" si="18"/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8"/>
      <c r="M111" s="28"/>
    </row>
    <row r="112" spans="1:13" ht="14.25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253"/>
      <c r="B113" s="187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6.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f>'091108'!F114+'070000'!F115+'010116'!F114</f>
        <v>2546270.4699999997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52">
        <f>'091108'!D115+'070000'!D116+'010116'!D115</f>
        <v>0</v>
      </c>
      <c r="E115" s="252">
        <f>'091108'!E115+'070000'!E116+'010116'!E115</f>
        <v>0</v>
      </c>
      <c r="F115" s="252">
        <f>'091108'!F115+'070000'!F116+'010116'!F115</f>
        <v>0</v>
      </c>
      <c r="G115" s="252">
        <f>'091108'!G115+'070000'!G116+'010116'!G115</f>
        <v>0</v>
      </c>
      <c r="H115" s="252">
        <f>'091108'!H115+'070000'!H116+'010116'!H115</f>
        <v>0</v>
      </c>
      <c r="I115" s="252">
        <f>'091108'!I115+'070000'!I116+'010116'!I115</f>
        <v>0</v>
      </c>
      <c r="J115" s="252">
        <f>'091108'!J115+'070000'!J116+'010116'!J115</f>
        <v>0</v>
      </c>
      <c r="K115" s="252">
        <f>'091108'!K115+'070000'!K116+'010116'!K115</f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11" t="s">
        <v>71</v>
      </c>
      <c r="C121" s="311"/>
      <c r="D121" s="49"/>
      <c r="E121" s="49"/>
      <c r="F121" s="49"/>
      <c r="G121" s="311" t="s">
        <v>173</v>
      </c>
      <c r="H121" s="311"/>
      <c r="I121" s="311"/>
      <c r="J121" s="312"/>
      <c r="K121" s="312"/>
      <c r="L121" s="312"/>
      <c r="M121" s="31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11" t="s">
        <v>71</v>
      </c>
      <c r="C124" s="311"/>
      <c r="D124" s="49"/>
      <c r="E124" s="49"/>
      <c r="F124" s="49"/>
      <c r="G124" s="311" t="s">
        <v>174</v>
      </c>
      <c r="H124" s="311"/>
      <c r="I124" s="311"/>
      <c r="J124" s="312"/>
      <c r="K124" s="312"/>
      <c r="L124" s="312"/>
      <c r="M124" s="312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I1:K1"/>
    <mergeCell ref="A14:I14"/>
    <mergeCell ref="E21:E22"/>
    <mergeCell ref="G21:G22"/>
    <mergeCell ref="A15:I15"/>
    <mergeCell ref="A21:A22"/>
    <mergeCell ref="A17:D17"/>
    <mergeCell ref="F17:I17"/>
    <mergeCell ref="L1:M1"/>
    <mergeCell ref="I2:L4"/>
    <mergeCell ref="A16:I16"/>
    <mergeCell ref="A11:I11"/>
    <mergeCell ref="A12:I12"/>
    <mergeCell ref="A13:I13"/>
    <mergeCell ref="A6:K6"/>
    <mergeCell ref="B7:H7"/>
    <mergeCell ref="A5:K5"/>
    <mergeCell ref="A10:I10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  <mergeCell ref="J121:M121"/>
    <mergeCell ref="L21:L22"/>
    <mergeCell ref="F21:F22"/>
    <mergeCell ref="B21:B22"/>
    <mergeCell ref="C21:C22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3" t="s">
        <v>97</v>
      </c>
      <c r="J1" s="323"/>
    </row>
    <row r="2" spans="7:15" ht="12.75" customHeight="1">
      <c r="G2" s="324" t="s">
        <v>131</v>
      </c>
      <c r="H2" s="324"/>
      <c r="I2" s="324"/>
      <c r="J2" s="324"/>
      <c r="K2" s="29"/>
      <c r="L2" s="8"/>
      <c r="M2" s="8"/>
      <c r="N2" s="3"/>
      <c r="O2" s="3"/>
    </row>
    <row r="3" spans="6:15" ht="12.75">
      <c r="F3" s="8"/>
      <c r="G3" s="324"/>
      <c r="H3" s="324"/>
      <c r="I3" s="324"/>
      <c r="J3" s="324"/>
      <c r="K3" s="29"/>
      <c r="L3" s="8"/>
      <c r="M3" s="8"/>
      <c r="N3" s="3"/>
      <c r="O3" s="3"/>
    </row>
    <row r="4" spans="6:13" ht="12.75">
      <c r="F4" s="8"/>
      <c r="G4" s="324"/>
      <c r="H4" s="324"/>
      <c r="I4" s="324"/>
      <c r="J4" s="324"/>
      <c r="K4" s="29"/>
      <c r="L4" s="8"/>
      <c r="M4" s="8"/>
    </row>
    <row r="5" spans="2:8" ht="14.25" customHeight="1">
      <c r="B5" s="47"/>
      <c r="C5" s="48"/>
      <c r="D5" s="325" t="s">
        <v>0</v>
      </c>
      <c r="E5" s="325"/>
      <c r="F5" s="325"/>
      <c r="G5" s="48"/>
      <c r="H5" s="49"/>
    </row>
    <row r="6" spans="1:11" ht="15.75">
      <c r="A6" s="320" t="s">
        <v>118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8" ht="15.75">
      <c r="B7" s="325" t="s">
        <v>152</v>
      </c>
      <c r="C7" s="325"/>
      <c r="D7" s="325"/>
      <c r="E7" s="325"/>
      <c r="F7" s="325"/>
      <c r="G7" s="325"/>
      <c r="H7" s="325"/>
    </row>
    <row r="8" spans="9:11" ht="12.75">
      <c r="I8" s="334"/>
      <c r="J8" s="334"/>
      <c r="K8" s="2" t="s">
        <v>5</v>
      </c>
    </row>
    <row r="9" spans="1:11" ht="12.75">
      <c r="A9" s="315" t="s">
        <v>112</v>
      </c>
      <c r="B9" s="315"/>
      <c r="C9" s="315"/>
      <c r="D9" s="315"/>
      <c r="E9" s="315"/>
      <c r="F9" s="315"/>
      <c r="G9" s="315"/>
      <c r="H9" s="315"/>
      <c r="I9" s="315"/>
      <c r="J9" t="s">
        <v>1</v>
      </c>
      <c r="K9" s="4"/>
    </row>
    <row r="10" spans="1:11" ht="12.75">
      <c r="A10" s="315" t="s">
        <v>119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117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>
      <c r="A12" s="315" t="s">
        <v>115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4"/>
    </row>
    <row r="13" spans="1:11" ht="12.75">
      <c r="A13" s="315" t="s">
        <v>114</v>
      </c>
      <c r="B13" s="315"/>
      <c r="C13" s="315"/>
      <c r="D13" s="315"/>
      <c r="E13" s="315"/>
      <c r="F13" s="315"/>
      <c r="G13" s="315"/>
      <c r="H13" s="315"/>
      <c r="I13" s="315"/>
      <c r="K13" s="35"/>
    </row>
    <row r="14" spans="1:9" ht="12.75">
      <c r="A14" s="315" t="s">
        <v>122</v>
      </c>
      <c r="B14" s="315"/>
      <c r="C14" s="315"/>
      <c r="D14" s="315"/>
      <c r="E14" s="315"/>
      <c r="F14" s="315"/>
      <c r="G14" s="315"/>
      <c r="H14" s="315"/>
      <c r="I14" s="315"/>
    </row>
    <row r="15" spans="1:13" ht="14.25" customHeight="1">
      <c r="A15" s="332" t="s">
        <v>125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08" t="s">
        <v>6</v>
      </c>
      <c r="B19" s="313" t="s">
        <v>7</v>
      </c>
      <c r="C19" s="313" t="s">
        <v>8</v>
      </c>
      <c r="D19" s="313" t="s">
        <v>9</v>
      </c>
      <c r="E19" s="313" t="s">
        <v>10</v>
      </c>
      <c r="F19" s="313" t="s">
        <v>144</v>
      </c>
      <c r="G19" s="313" t="s">
        <v>12</v>
      </c>
      <c r="H19" s="313" t="s">
        <v>13</v>
      </c>
      <c r="I19" s="313" t="s">
        <v>14</v>
      </c>
      <c r="J19" s="313" t="s">
        <v>15</v>
      </c>
      <c r="K19" s="317" t="s">
        <v>16</v>
      </c>
    </row>
    <row r="20" spans="1:11" ht="62.25" customHeight="1" thickBot="1">
      <c r="A20" s="331"/>
      <c r="B20" s="314"/>
      <c r="C20" s="314"/>
      <c r="D20" s="314"/>
      <c r="E20" s="314"/>
      <c r="F20" s="314"/>
      <c r="G20" s="314"/>
      <c r="H20" s="314"/>
      <c r="I20" s="314"/>
      <c r="J20" s="314"/>
      <c r="K20" s="318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11" t="s">
        <v>71</v>
      </c>
      <c r="C109" s="311"/>
      <c r="D109" s="49"/>
      <c r="E109" s="49"/>
      <c r="F109" s="49"/>
      <c r="G109" s="311" t="s">
        <v>76</v>
      </c>
      <c r="H109" s="311"/>
      <c r="I109" s="311"/>
      <c r="J109" s="312"/>
      <c r="K109" s="312"/>
      <c r="L109" s="312"/>
      <c r="M109" s="31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11" t="s">
        <v>71</v>
      </c>
      <c r="C112" s="311"/>
      <c r="D112" s="49"/>
      <c r="E112" s="49"/>
      <c r="F112" s="49"/>
      <c r="G112" s="311" t="s">
        <v>76</v>
      </c>
      <c r="H112" s="311"/>
      <c r="I112" s="311"/>
      <c r="J112" s="312"/>
      <c r="K112" s="312"/>
      <c r="L112" s="312"/>
      <c r="M112" s="312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37"/>
    </row>
    <row r="2" spans="7:15" ht="12.75" customHeight="1">
      <c r="G2" s="8"/>
      <c r="H2" s="8"/>
      <c r="I2" s="324" t="s">
        <v>280</v>
      </c>
      <c r="J2" s="324"/>
      <c r="K2" s="324"/>
      <c r="L2" s="324"/>
      <c r="M2" s="8"/>
      <c r="N2" s="3"/>
      <c r="O2" s="3"/>
    </row>
    <row r="3" spans="1:15" ht="39" customHeight="1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2.5" customHeight="1" hidden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M6" s="323"/>
      <c r="N6" s="323"/>
      <c r="O6" s="323"/>
      <c r="P6" s="323"/>
    </row>
    <row r="7" spans="1:16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M7" s="324"/>
      <c r="N7" s="324"/>
      <c r="O7" s="324"/>
      <c r="P7" s="8"/>
    </row>
    <row r="8" spans="2:16" ht="15.75">
      <c r="B8" s="319" t="s">
        <v>277</v>
      </c>
      <c r="C8" s="319"/>
      <c r="D8" s="319"/>
      <c r="E8" s="319"/>
      <c r="F8" s="319"/>
      <c r="G8" s="319"/>
      <c r="H8" s="319"/>
      <c r="K8" s="9"/>
      <c r="M8" s="324"/>
      <c r="N8" s="324"/>
      <c r="O8" s="324"/>
      <c r="P8" s="8"/>
    </row>
    <row r="9" spans="9:16" ht="12.75">
      <c r="I9" s="158"/>
      <c r="K9" s="9" t="s">
        <v>5</v>
      </c>
      <c r="M9" s="324"/>
      <c r="N9" s="324"/>
      <c r="O9" s="324"/>
      <c r="P9" s="8"/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 customHeight="1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13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  <c r="M16" s="5"/>
    </row>
    <row r="17" spans="1:13" ht="42" customHeight="1">
      <c r="A17" s="326" t="s">
        <v>255</v>
      </c>
      <c r="B17" s="326"/>
      <c r="C17" s="326"/>
      <c r="D17" s="326"/>
      <c r="E17" s="301"/>
      <c r="F17" s="330" t="s">
        <v>259</v>
      </c>
      <c r="G17" s="330"/>
      <c r="H17" s="330"/>
      <c r="I17" s="330"/>
      <c r="M17" s="5"/>
    </row>
    <row r="18" ht="12.75">
      <c r="A18" s="6" t="s">
        <v>274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133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182953900</v>
      </c>
      <c r="E24" s="191">
        <f aca="true" t="shared" si="0" ref="E24:K24">E25+E66+E95+E104</f>
        <v>570768</v>
      </c>
      <c r="F24" s="191">
        <f>F27+F30+F33+F34+F44+F114+F53+F61</f>
        <v>44007741.16</v>
      </c>
      <c r="G24" s="191">
        <f t="shared" si="0"/>
        <v>0</v>
      </c>
      <c r="H24" s="191">
        <f t="shared" si="0"/>
        <v>43374654.230000004</v>
      </c>
      <c r="I24" s="191">
        <f t="shared" si="0"/>
        <v>42182410.87</v>
      </c>
      <c r="J24" s="191">
        <f t="shared" si="0"/>
        <v>43525071.730000004</v>
      </c>
      <c r="K24" s="191">
        <f t="shared" si="0"/>
        <v>1192243.360000002</v>
      </c>
      <c r="L24" s="113">
        <f>L25+L63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182953900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43374654.230000004</v>
      </c>
      <c r="I25" s="191">
        <f t="shared" si="1"/>
        <v>42182410.87</v>
      </c>
      <c r="J25" s="191">
        <f t="shared" si="1"/>
        <v>43525071.730000004</v>
      </c>
      <c r="K25" s="191">
        <f t="shared" si="1"/>
        <v>1192243.360000002</v>
      </c>
      <c r="L25" s="113">
        <f>L26+L55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149532400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34340655.74</v>
      </c>
      <c r="I26" s="191">
        <f t="shared" si="2"/>
        <v>34338924.48</v>
      </c>
      <c r="J26" s="191">
        <f t="shared" si="2"/>
        <v>35971680.74</v>
      </c>
      <c r="K26" s="191">
        <f t="shared" si="2"/>
        <v>1731.2600000016391</v>
      </c>
      <c r="L26" s="114">
        <f>L27+L30+L31+L41+L42+L43+L51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122567500</v>
      </c>
      <c r="E27" s="192">
        <f aca="true" t="shared" si="3" ref="E27:K27">E28+E29</f>
        <v>0</v>
      </c>
      <c r="F27" s="192">
        <v>28286356.48</v>
      </c>
      <c r="G27" s="192">
        <f t="shared" si="3"/>
        <v>0</v>
      </c>
      <c r="H27" s="192">
        <f t="shared" si="3"/>
        <v>28145751.11</v>
      </c>
      <c r="I27" s="192">
        <f t="shared" si="3"/>
        <v>28144019.849999998</v>
      </c>
      <c r="J27" s="192">
        <f t="shared" si="3"/>
        <v>29470068.73</v>
      </c>
      <c r="K27" s="192">
        <f t="shared" si="3"/>
        <v>1731.2600000016391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122567500</v>
      </c>
      <c r="E28" s="194"/>
      <c r="F28" s="194">
        <v>0</v>
      </c>
      <c r="G28" s="194">
        <v>0</v>
      </c>
      <c r="H28" s="194">
        <v>28145751.11</v>
      </c>
      <c r="I28" s="194">
        <f>'[1]II  квартал'!R5</f>
        <v>28144019.849999998</v>
      </c>
      <c r="J28" s="194">
        <f>'[1]II  квартал'!S5</f>
        <v>29470068.73</v>
      </c>
      <c r="K28" s="194">
        <f>H28-I28</f>
        <v>1731.2600000016391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26964900</v>
      </c>
      <c r="E30" s="196"/>
      <c r="F30" s="196">
        <v>6224151.35</v>
      </c>
      <c r="G30" s="196">
        <v>0</v>
      </c>
      <c r="H30" s="196">
        <v>6194904.63</v>
      </c>
      <c r="I30" s="196">
        <f>'[1]II  квартал'!R15</f>
        <v>6194904.630000001</v>
      </c>
      <c r="J30" s="196">
        <f>'[1]II  квартал'!S15</f>
        <v>6501612.010000001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33419100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9033998.49</v>
      </c>
      <c r="I31" s="191">
        <f t="shared" si="4"/>
        <v>7843486.39</v>
      </c>
      <c r="J31" s="191">
        <f t="shared" si="4"/>
        <v>7553390.990000001</v>
      </c>
      <c r="K31" s="191">
        <f t="shared" si="4"/>
        <v>1190512.1000000003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1898100</v>
      </c>
      <c r="E32" s="196"/>
      <c r="F32" s="196">
        <v>0</v>
      </c>
      <c r="G32" s="196">
        <v>0</v>
      </c>
      <c r="H32" s="196">
        <v>1304297.15</v>
      </c>
      <c r="I32" s="196">
        <f>'[1]II  квартал'!R25</f>
        <v>180417.15</v>
      </c>
      <c r="J32" s="196">
        <f>'[1]II  квартал'!S25</f>
        <v>173553.66999999998</v>
      </c>
      <c r="K32" s="196">
        <f>H32-I32</f>
        <v>1123880</v>
      </c>
      <c r="L32" s="116">
        <v>0</v>
      </c>
      <c r="M32" s="5"/>
      <c r="N32" s="30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/>
      <c r="G33" s="196">
        <v>0</v>
      </c>
      <c r="H33" s="196">
        <v>0</v>
      </c>
      <c r="I33" s="196">
        <f>'[1]II  квартал'!R26</f>
        <v>0</v>
      </c>
      <c r="J33" s="196">
        <f>'[1]II  квартал'!S26</f>
        <v>0</v>
      </c>
      <c r="K33" s="196">
        <f aca="true" t="shared" si="5" ref="K33:K40">H33-I33</f>
        <v>0</v>
      </c>
      <c r="L33" s="116">
        <v>0</v>
      </c>
      <c r="M33" s="5"/>
      <c r="N33" s="30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12131800</v>
      </c>
      <c r="E34" s="196"/>
      <c r="F34" s="196">
        <v>2883033.4</v>
      </c>
      <c r="G34" s="196">
        <v>0</v>
      </c>
      <c r="H34" s="196">
        <v>2421598.56</v>
      </c>
      <c r="I34" s="196">
        <f>'[1]II  квартал'!R27</f>
        <v>2421598.56</v>
      </c>
      <c r="J34" s="196">
        <f>'[1]II  квартал'!S27</f>
        <v>2176980.74</v>
      </c>
      <c r="K34" s="196">
        <f t="shared" si="5"/>
        <v>0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1284400</v>
      </c>
      <c r="E35" s="196"/>
      <c r="F35" s="196">
        <v>0</v>
      </c>
      <c r="G35" s="196">
        <v>0</v>
      </c>
      <c r="H35" s="196">
        <v>260189.04</v>
      </c>
      <c r="I35" s="196">
        <f>'[1]II  квартал'!R28</f>
        <v>260177.21000000002</v>
      </c>
      <c r="J35" s="196">
        <f>'[1]II  квартал'!S28</f>
        <v>260177.21000000002</v>
      </c>
      <c r="K35" s="196">
        <f t="shared" si="5"/>
        <v>11.829999999987194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>
        <f>'[1]II  квартал'!R29</f>
        <v>0</v>
      </c>
      <c r="J36" s="196">
        <f>'[1]II  квартал'!S29</f>
        <v>0</v>
      </c>
      <c r="K36" s="196">
        <f t="shared" si="5"/>
        <v>0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>
        <f>'[1]II  квартал'!R30</f>
        <v>0</v>
      </c>
      <c r="J37" s="196">
        <f>'[1]II  квартал'!S30</f>
        <v>0</v>
      </c>
      <c r="K37" s="196">
        <f t="shared" si="5"/>
        <v>0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>
        <f>'[1]II  квартал'!R31</f>
        <v>0</v>
      </c>
      <c r="J38" s="196">
        <f>'[1]II  квартал'!S31</f>
        <v>0</v>
      </c>
      <c r="K38" s="196">
        <f t="shared" si="5"/>
        <v>0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>
        <f>'[1]II  квартал'!R32</f>
        <v>0</v>
      </c>
      <c r="J39" s="196">
        <f>'[1]II  квартал'!S32</f>
        <v>0</v>
      </c>
      <c r="K39" s="196">
        <f t="shared" si="5"/>
        <v>0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>
        <f>'[1]II  квартал'!R33</f>
        <v>0</v>
      </c>
      <c r="J40" s="196">
        <f>'[1]II  квартал'!S33</f>
        <v>0</v>
      </c>
      <c r="K40" s="196">
        <f t="shared" si="5"/>
        <v>0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>
        <v>0</v>
      </c>
      <c r="I41" s="196">
        <f>'[1]II  квартал'!R35</f>
        <v>0</v>
      </c>
      <c r="J41" s="196">
        <f>'[1]II  квартал'!S35</f>
        <v>0</v>
      </c>
      <c r="K41" s="196">
        <f>H41-I41</f>
        <v>0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квартал'!R35</f>
        <v>0</v>
      </c>
      <c r="J42" s="196">
        <f>'[1]II  квартал'!S35</f>
        <v>0</v>
      </c>
      <c r="K42" s="196">
        <f aca="true" t="shared" si="6" ref="K42:K53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D45+D46+D47+D48+D49+D50</f>
        <v>18085900</v>
      </c>
      <c r="E44" s="196">
        <f aca="true" t="shared" si="7" ref="E44:K44">E45+E46+E47+E48+E49+E50</f>
        <v>0</v>
      </c>
      <c r="F44" s="196">
        <v>5047913.74</v>
      </c>
      <c r="G44" s="196">
        <f t="shared" si="7"/>
        <v>0</v>
      </c>
      <c r="H44" s="196">
        <f t="shared" si="7"/>
        <v>5047913.74</v>
      </c>
      <c r="I44" s="196">
        <f t="shared" si="7"/>
        <v>4981293.47</v>
      </c>
      <c r="J44" s="196">
        <f t="shared" si="7"/>
        <v>4942679.370000001</v>
      </c>
      <c r="K44" s="196">
        <f t="shared" si="7"/>
        <v>66620.27000000015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10122900</v>
      </c>
      <c r="E45" s="194"/>
      <c r="F45" s="194">
        <v>0</v>
      </c>
      <c r="G45" s="194">
        <v>0</v>
      </c>
      <c r="H45" s="194">
        <v>2556186.97</v>
      </c>
      <c r="I45" s="194">
        <f>'[1]II  квартал'!R46</f>
        <v>2514573.19</v>
      </c>
      <c r="J45" s="194">
        <f>'[1]II  квартал'!S46</f>
        <v>2431102.3200000003</v>
      </c>
      <c r="K45" s="194">
        <f t="shared" si="6"/>
        <v>41613.78000000026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540200</v>
      </c>
      <c r="E46" s="194"/>
      <c r="F46" s="194">
        <v>0</v>
      </c>
      <c r="G46" s="194">
        <v>0</v>
      </c>
      <c r="H46" s="194">
        <v>122908.75</v>
      </c>
      <c r="I46" s="194">
        <f>'[1]II  квартал'!R47</f>
        <v>122448.14</v>
      </c>
      <c r="J46" s="194">
        <f>'[1]II  квартал'!S47</f>
        <v>122439.02</v>
      </c>
      <c r="K46" s="194">
        <f t="shared" si="6"/>
        <v>460.6100000000006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4178200</v>
      </c>
      <c r="E47" s="194"/>
      <c r="F47" s="194">
        <v>0</v>
      </c>
      <c r="G47" s="194">
        <v>0</v>
      </c>
      <c r="H47" s="194">
        <v>1182009.05</v>
      </c>
      <c r="I47" s="194">
        <f>'[1]II  квартал'!R48</f>
        <v>1167607.3</v>
      </c>
      <c r="J47" s="194">
        <f>'[1]II  квартал'!S48</f>
        <v>1162945.87</v>
      </c>
      <c r="K47" s="194">
        <f t="shared" si="6"/>
        <v>14401.75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3111600</v>
      </c>
      <c r="E48" s="194"/>
      <c r="F48" s="194">
        <v>0</v>
      </c>
      <c r="G48" s="194">
        <v>0</v>
      </c>
      <c r="H48" s="194">
        <v>1186808.97</v>
      </c>
      <c r="I48" s="194">
        <f>'[1]II  квартал'!R49</f>
        <v>1176664.84</v>
      </c>
      <c r="J48" s="194">
        <f>'[1]II  квартал'!S49</f>
        <v>1176664.84</v>
      </c>
      <c r="K48" s="194">
        <f t="shared" si="6"/>
        <v>10144.129999999888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133000</v>
      </c>
      <c r="E49" s="194"/>
      <c r="F49" s="194">
        <v>0</v>
      </c>
      <c r="G49" s="194">
        <v>0</v>
      </c>
      <c r="H49" s="194">
        <v>0</v>
      </c>
      <c r="I49" s="194">
        <f>'[1]II  квартал'!R51</f>
        <v>0</v>
      </c>
      <c r="J49" s="194">
        <f>'[1]II  квартал'!S51</f>
        <v>49527.32</v>
      </c>
      <c r="K49" s="194">
        <f t="shared" si="6"/>
        <v>0</v>
      </c>
      <c r="L49" s="116">
        <v>0</v>
      </c>
      <c r="M49" s="5"/>
      <c r="N49" s="130"/>
    </row>
    <row r="50" spans="1:14" ht="18.75" customHeight="1">
      <c r="A50" s="101" t="s">
        <v>279</v>
      </c>
      <c r="B50" s="39">
        <v>2276</v>
      </c>
      <c r="C50" s="39">
        <v>210</v>
      </c>
      <c r="D50" s="194">
        <v>0</v>
      </c>
      <c r="E50" s="194"/>
      <c r="F50" s="194"/>
      <c r="G50" s="194"/>
      <c r="H50" s="194">
        <v>0</v>
      </c>
      <c r="I50" s="194"/>
      <c r="J50" s="194"/>
      <c r="K50" s="194"/>
      <c r="L50" s="116"/>
      <c r="M50" s="5"/>
      <c r="N50" s="130"/>
    </row>
    <row r="51" spans="1:14" s="14" customFormat="1" ht="30" customHeight="1">
      <c r="A51" s="103" t="s">
        <v>191</v>
      </c>
      <c r="B51" s="167">
        <v>2280</v>
      </c>
      <c r="C51" s="167">
        <v>220</v>
      </c>
      <c r="D51" s="196">
        <f>D52+D53</f>
        <v>18900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0"/>
    </row>
    <row r="52" spans="1:14" s="37" customFormat="1" ht="28.5">
      <c r="A52" s="104" t="s">
        <v>98</v>
      </c>
      <c r="B52" s="39">
        <v>2281</v>
      </c>
      <c r="C52" s="39">
        <v>230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6"/>
        <v>0</v>
      </c>
      <c r="L52" s="116">
        <v>0</v>
      </c>
      <c r="M52" s="36"/>
      <c r="N52" s="12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194">
        <v>18900</v>
      </c>
      <c r="E53" s="194"/>
      <c r="F53" s="194"/>
      <c r="G53" s="194">
        <v>0</v>
      </c>
      <c r="H53" s="194"/>
      <c r="I53" s="194">
        <f>'[1]II  квартал'!$R$56</f>
        <v>0</v>
      </c>
      <c r="J53" s="194">
        <f>'[1]II  квартал'!$S$56</f>
        <v>0</v>
      </c>
      <c r="K53" s="194">
        <f t="shared" si="6"/>
        <v>0</v>
      </c>
      <c r="L53" s="116">
        <v>0</v>
      </c>
      <c r="M53" s="36"/>
      <c r="N53" s="131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132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2">
        <f>SUM(D56:D58)</f>
        <v>0</v>
      </c>
      <c r="E55" s="196">
        <v>0</v>
      </c>
      <c r="F55" s="196">
        <v>0</v>
      </c>
      <c r="G55" s="196">
        <f>G58</f>
        <v>0</v>
      </c>
      <c r="H55" s="196">
        <f>H58</f>
        <v>0</v>
      </c>
      <c r="I55" s="196">
        <v>0</v>
      </c>
      <c r="J55" s="196">
        <v>0</v>
      </c>
      <c r="K55" s="196">
        <v>0</v>
      </c>
      <c r="L55" s="117">
        <f>L58</f>
        <v>0</v>
      </c>
      <c r="M55" s="13"/>
      <c r="N55" s="129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>H56-I56</f>
        <v>0</v>
      </c>
      <c r="L56" s="116">
        <v>0</v>
      </c>
      <c r="M56" s="13"/>
      <c r="N56" s="130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0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/>
      <c r="F58" s="192"/>
      <c r="G58" s="192">
        <f>SUM(G59:G61)</f>
        <v>0</v>
      </c>
      <c r="H58" s="192">
        <v>0</v>
      </c>
      <c r="I58" s="192">
        <v>0</v>
      </c>
      <c r="J58" s="192">
        <v>0</v>
      </c>
      <c r="K58" s="194">
        <f>H58-I58</f>
        <v>0</v>
      </c>
      <c r="L58" s="115">
        <f>SUM(L59:L61)</f>
        <v>0</v>
      </c>
      <c r="M58" s="13"/>
      <c r="N58" s="130"/>
    </row>
    <row r="59" spans="1:14" ht="30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30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130"/>
    </row>
    <row r="61" spans="1:14" ht="18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1" ref="E61:K61">E62+E63+E64</f>
        <v>0</v>
      </c>
      <c r="F61" s="201"/>
      <c r="G61" s="201">
        <f t="shared" si="11"/>
        <v>0</v>
      </c>
      <c r="H61" s="201">
        <f t="shared" si="11"/>
        <v>0</v>
      </c>
      <c r="I61" s="201">
        <f t="shared" si="11"/>
        <v>0</v>
      </c>
      <c r="J61" s="201">
        <f t="shared" si="11"/>
        <v>0</v>
      </c>
      <c r="K61" s="201">
        <f t="shared" si="11"/>
        <v>0</v>
      </c>
      <c r="L61" s="116">
        <v>0</v>
      </c>
      <c r="M61" s="5"/>
      <c r="N61" s="130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1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 aca="true" t="shared" si="12" ref="E63:L63">SUM(E64,E75,E76)</f>
        <v>0</v>
      </c>
      <c r="F63" s="211">
        <f t="shared" si="12"/>
        <v>0</v>
      </c>
      <c r="G63" s="211">
        <f t="shared" si="12"/>
        <v>0</v>
      </c>
      <c r="H63" s="211">
        <v>0</v>
      </c>
      <c r="I63" s="211">
        <f>'[1]II  квартал'!R67</f>
        <v>0</v>
      </c>
      <c r="J63" s="211">
        <f>'[1]II  квартал'!S67</f>
        <v>0</v>
      </c>
      <c r="K63" s="194">
        <f>H63-I63</f>
        <v>0</v>
      </c>
      <c r="L63" s="118">
        <f t="shared" si="12"/>
        <v>0</v>
      </c>
      <c r="M63" s="18"/>
      <c r="N63" s="130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/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/>
      <c r="I64" s="211">
        <f>'[1]II  квартал'!R68</f>
        <v>0</v>
      </c>
      <c r="J64" s="211">
        <f>'[1]II  квартал'!S68</f>
        <v>0</v>
      </c>
      <c r="K64" s="194">
        <f>H64-I64</f>
        <v>0</v>
      </c>
      <c r="L64" s="118">
        <f t="shared" si="13"/>
        <v>0</v>
      </c>
      <c r="M64" s="18"/>
      <c r="N64" s="130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2400</v>
      </c>
      <c r="E65" s="201"/>
      <c r="F65" s="201">
        <v>0</v>
      </c>
      <c r="G65" s="201">
        <v>0</v>
      </c>
      <c r="H65" s="201"/>
      <c r="I65" s="201">
        <f>'[1]II  квартал'!R70</f>
        <v>0</v>
      </c>
      <c r="J65" s="201">
        <f>'[1]II  квартал'!S70</f>
        <v>0</v>
      </c>
      <c r="K65" s="201">
        <f>H65-I65</f>
        <v>0</v>
      </c>
      <c r="L65" s="111">
        <v>0</v>
      </c>
      <c r="M65" s="13"/>
      <c r="N65" s="130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9">
        <f>SUM(L67:L69)</f>
        <v>0</v>
      </c>
      <c r="M66" s="13"/>
      <c r="N66" s="131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130"/>
    </row>
    <row r="68" spans="1:14" ht="30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квартал'!R76</f>
        <v>0</v>
      </c>
      <c r="J68" s="196">
        <f>'[1]II  квартал'!S76</f>
        <v>0</v>
      </c>
      <c r="K68" s="196">
        <f>H68-I68</f>
        <v>0</v>
      </c>
      <c r="L68" s="111">
        <v>0</v>
      </c>
      <c r="M68" s="5"/>
      <c r="N68" s="130"/>
    </row>
    <row r="69" spans="1:14" ht="13.5" customHeight="1">
      <c r="A69" s="172" t="s">
        <v>49</v>
      </c>
      <c r="B69" s="167">
        <v>3120</v>
      </c>
      <c r="C69" s="167">
        <v>400</v>
      </c>
      <c r="D69" s="196">
        <f>D70+D72</f>
        <v>0</v>
      </c>
      <c r="E69" s="196">
        <f aca="true" t="shared" si="16" ref="E69:J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v>0</v>
      </c>
      <c r="J69" s="196">
        <f t="shared" si="16"/>
        <v>0</v>
      </c>
      <c r="K69" s="196">
        <v>0</v>
      </c>
      <c r="L69" s="111">
        <v>0</v>
      </c>
      <c r="M69" s="5"/>
      <c r="N69" s="129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v>0</v>
      </c>
      <c r="J70" s="231">
        <v>0</v>
      </c>
      <c r="K70" s="231">
        <v>0</v>
      </c>
      <c r="L70" s="115">
        <f t="shared" si="17"/>
        <v>0</v>
      </c>
      <c r="M70" s="13"/>
      <c r="N70" s="130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aca="true" t="shared" si="18" ref="K71:K77">H71-I71</f>
        <v>0</v>
      </c>
      <c r="L71" s="111">
        <v>0</v>
      </c>
      <c r="M71" s="5"/>
      <c r="N71" s="130"/>
    </row>
    <row r="72" spans="1:14" ht="1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f t="shared" si="18"/>
        <v>0</v>
      </c>
      <c r="L72" s="111">
        <v>0</v>
      </c>
      <c r="M72" s="5"/>
      <c r="N72" s="130"/>
    </row>
    <row r="73" spans="1:14" ht="20.25" customHeight="1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/>
      <c r="I73" s="194">
        <f>'[1]II  квартал'!R85</f>
        <v>0</v>
      </c>
      <c r="J73" s="194">
        <f>'[1]II  квартал'!S85</f>
        <v>0</v>
      </c>
      <c r="K73" s="194">
        <f t="shared" si="18"/>
        <v>0</v>
      </c>
      <c r="L73" s="116">
        <v>0</v>
      </c>
      <c r="M73" s="5"/>
      <c r="N73" s="133"/>
    </row>
    <row r="74" spans="1:14" ht="16.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133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8"/>
        <v>0</v>
      </c>
      <c r="L75" s="111">
        <v>0</v>
      </c>
      <c r="M75" s="5"/>
      <c r="N75" s="132"/>
    </row>
    <row r="76" spans="1:14" ht="4.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8"/>
        <v>0</v>
      </c>
      <c r="L76" s="111">
        <v>0</v>
      </c>
      <c r="M76" s="5"/>
      <c r="N76" s="134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f>'[1]II  квартал'!R88</f>
        <v>0</v>
      </c>
      <c r="J77" s="230">
        <f>'[1]II  квартал'!S88</f>
        <v>0</v>
      </c>
      <c r="K77" s="230">
        <f t="shared" si="18"/>
        <v>0</v>
      </c>
      <c r="L77" s="120" t="s">
        <v>80</v>
      </c>
      <c r="M77" s="5"/>
      <c r="N77" s="132"/>
    </row>
    <row r="78" spans="1:14" ht="17.25" customHeigh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132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N79" s="132"/>
    </row>
    <row r="80" spans="1:14" ht="17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  <c r="N80" s="126"/>
    </row>
    <row r="81" spans="1:14" ht="18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  <c r="N81" s="129"/>
    </row>
    <row r="82" spans="1:14" ht="12" customHeight="1" hidden="1" thickTop="1">
      <c r="A82" s="92"/>
      <c r="B82" s="145"/>
      <c r="C82" s="145"/>
      <c r="D82" s="256">
        <v>4</v>
      </c>
      <c r="E82" s="256">
        <v>5</v>
      </c>
      <c r="F82" s="256">
        <v>6</v>
      </c>
      <c r="G82" s="256">
        <v>7</v>
      </c>
      <c r="H82" s="256">
        <v>8</v>
      </c>
      <c r="I82" s="256">
        <v>9</v>
      </c>
      <c r="J82" s="256">
        <v>10</v>
      </c>
      <c r="K82" s="256">
        <v>11</v>
      </c>
      <c r="L82" s="110">
        <v>11</v>
      </c>
      <c r="M82" s="9"/>
      <c r="N82" s="132"/>
    </row>
    <row r="83" spans="1:14" ht="1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132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0"/>
    </row>
    <row r="85" spans="1:14" ht="19.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8.7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11">
        <v>0</v>
      </c>
      <c r="M86" s="5"/>
      <c r="N86" s="132"/>
    </row>
    <row r="87" spans="1:14" ht="15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132"/>
    </row>
    <row r="88" spans="1:14" s="1" customFormat="1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26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SUM(D92,D107)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43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43"/>
    </row>
    <row r="91" spans="1:14" s="1" customFormat="1" ht="30.75" customHeight="1">
      <c r="A91" s="180" t="s">
        <v>107</v>
      </c>
      <c r="B91" s="167">
        <v>3210</v>
      </c>
      <c r="C91" s="167">
        <v>530</v>
      </c>
      <c r="D91" s="211">
        <v>0</v>
      </c>
      <c r="E91" s="211"/>
      <c r="F91" s="211">
        <f>SUM(F95,F109)</f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>
        <v>0</v>
      </c>
      <c r="M91" s="18"/>
      <c r="N91" s="43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3" ref="D92:K92">SUM(D94,D103)</f>
        <v>0</v>
      </c>
      <c r="E92" s="205">
        <f t="shared" si="23"/>
        <v>0</v>
      </c>
      <c r="F92" s="205">
        <f t="shared" si="23"/>
        <v>0</v>
      </c>
      <c r="G92" s="205">
        <f t="shared" si="23"/>
        <v>0</v>
      </c>
      <c r="H92" s="205">
        <f t="shared" si="23"/>
        <v>0</v>
      </c>
      <c r="I92" s="205">
        <f t="shared" si="23"/>
        <v>0</v>
      </c>
      <c r="J92" s="205">
        <f t="shared" si="23"/>
        <v>0</v>
      </c>
      <c r="K92" s="205">
        <f t="shared" si="23"/>
        <v>0</v>
      </c>
      <c r="L92" s="121"/>
      <c r="M92" s="19"/>
      <c r="N92" s="43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21"/>
      <c r="M93" s="19"/>
      <c r="N93" s="43"/>
    </row>
    <row r="94" spans="1:14" s="14" customFormat="1" ht="16.5" customHeight="1">
      <c r="A94" s="182" t="s">
        <v>108</v>
      </c>
      <c r="B94" s="167">
        <v>3240</v>
      </c>
      <c r="C94" s="167">
        <v>560</v>
      </c>
      <c r="D94" s="211">
        <f aca="true" t="shared" si="24" ref="D94:L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22">
        <f t="shared" si="24"/>
        <v>0</v>
      </c>
      <c r="M94" s="13"/>
      <c r="N94" s="43"/>
    </row>
    <row r="95" spans="1:14" ht="18" customHeight="1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43"/>
    </row>
    <row r="96" spans="1:14" ht="18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126"/>
    </row>
    <row r="97" spans="1:14" ht="28.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132"/>
    </row>
    <row r="98" spans="1:14" ht="30.75" customHeight="1">
      <c r="A98" s="95" t="s">
        <v>62</v>
      </c>
      <c r="B98" s="39">
        <v>4112</v>
      </c>
      <c r="C98" s="41">
        <v>600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132"/>
    </row>
    <row r="99" spans="1:14" ht="18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132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6">
        <v>0</v>
      </c>
      <c r="E101" s="196"/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53"/>
      <c r="M101" s="5"/>
      <c r="N101" s="132"/>
    </row>
    <row r="102" spans="1:14" ht="17.25" customHeight="1" hidden="1">
      <c r="A102" s="185" t="s">
        <v>157</v>
      </c>
      <c r="B102" s="174">
        <v>4122</v>
      </c>
      <c r="C102" s="167"/>
      <c r="D102" s="201">
        <v>0</v>
      </c>
      <c r="E102" s="201"/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153"/>
      <c r="M102" s="5"/>
      <c r="N102" s="132"/>
    </row>
    <row r="103" spans="1:14" s="14" customFormat="1" ht="18" customHeight="1" hidden="1" thickBot="1">
      <c r="A103" s="185" t="s">
        <v>66</v>
      </c>
      <c r="B103" s="174">
        <v>4123</v>
      </c>
      <c r="C103" s="174"/>
      <c r="D103" s="203">
        <f aca="true" t="shared" si="27" ref="D103:D111">SUM(D105:D107)</f>
        <v>0</v>
      </c>
      <c r="E103" s="203"/>
      <c r="F103" s="203">
        <v>0</v>
      </c>
      <c r="G103" s="203">
        <f>SUM(G105:G107)</f>
        <v>0</v>
      </c>
      <c r="H103" s="203">
        <f>SUM(H105:H107)</f>
        <v>0</v>
      </c>
      <c r="I103" s="203">
        <f>SUM(I105:I107)</f>
        <v>0</v>
      </c>
      <c r="J103" s="203">
        <f>SUM(J105:J107)</f>
        <v>0</v>
      </c>
      <c r="K103" s="212">
        <f>SUM(K105:K107)</f>
        <v>0</v>
      </c>
      <c r="L103" s="123">
        <f>SUM(L104:L106)</f>
        <v>0</v>
      </c>
      <c r="M103" s="13"/>
      <c r="N103" s="132"/>
    </row>
    <row r="104" spans="1:14" ht="15.75" customHeigh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570768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0"/>
      <c r="M104" s="5"/>
      <c r="N104" s="132"/>
    </row>
    <row r="105" spans="1:14" ht="17.25" customHeight="1">
      <c r="A105" s="146" t="s">
        <v>68</v>
      </c>
      <c r="B105" s="41">
        <v>4210</v>
      </c>
      <c r="C105" s="41">
        <v>630</v>
      </c>
      <c r="D105" s="203">
        <f t="shared" si="27"/>
        <v>0</v>
      </c>
      <c r="E105" s="191">
        <v>570768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5"/>
      <c r="M105" s="5"/>
      <c r="N105" s="132"/>
    </row>
    <row r="106" spans="1:14" ht="18" customHeight="1" hidden="1">
      <c r="A106" s="186" t="s">
        <v>69</v>
      </c>
      <c r="B106" s="41">
        <v>4220</v>
      </c>
      <c r="C106" s="174"/>
      <c r="D106" s="203">
        <f t="shared" si="27"/>
        <v>0</v>
      </c>
      <c r="E106" s="213"/>
      <c r="F106" s="213"/>
      <c r="G106" s="213"/>
      <c r="H106" s="213"/>
      <c r="I106" s="213"/>
      <c r="J106" s="213"/>
      <c r="K106" s="213"/>
      <c r="L106" s="5"/>
      <c r="M106" s="5"/>
      <c r="N106" s="132"/>
    </row>
    <row r="107" spans="1:14" s="1" customFormat="1" ht="18.75" customHeight="1" hidden="1">
      <c r="A107" s="241"/>
      <c r="B107" s="174"/>
      <c r="C107" s="246"/>
      <c r="D107" s="203">
        <f t="shared" si="27"/>
        <v>0</v>
      </c>
      <c r="E107" s="214">
        <f aca="true" t="shared" si="29" ref="E107:K107">SUM(E108:E109)</f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8"/>
      <c r="M107" s="18"/>
      <c r="N107" s="132"/>
    </row>
    <row r="108" spans="1:14" s="14" customFormat="1" ht="15" customHeight="1" hidden="1">
      <c r="A108" s="91"/>
      <c r="B108" s="142"/>
      <c r="C108" s="41"/>
      <c r="D108" s="203">
        <f t="shared" si="27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3"/>
    </row>
    <row r="109" spans="1:14" s="14" customFormat="1" ht="12" customHeight="1" hidden="1">
      <c r="A109" s="32"/>
      <c r="B109" s="141"/>
      <c r="C109" s="174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3"/>
      <c r="M109" s="13"/>
      <c r="N109" s="135"/>
    </row>
    <row r="110" spans="1:14" s="24" customFormat="1" ht="15.75" customHeight="1" hidden="1">
      <c r="A110" s="30"/>
      <c r="B110" s="141"/>
      <c r="C110" s="141"/>
      <c r="D110" s="203">
        <f t="shared" si="27"/>
        <v>0</v>
      </c>
      <c r="E110" s="216"/>
      <c r="F110" s="216"/>
      <c r="G110" s="216"/>
      <c r="H110" s="216"/>
      <c r="I110" s="216"/>
      <c r="J110" s="216"/>
      <c r="K110" s="216"/>
      <c r="L110" s="28"/>
      <c r="M110" s="28"/>
      <c r="N110" s="136"/>
    </row>
    <row r="111" spans="1:14" ht="16.5" customHeight="1" hidden="1" thickBot="1">
      <c r="A111" s="34"/>
      <c r="B111" s="25"/>
      <c r="C111" s="141"/>
      <c r="D111" s="203">
        <f t="shared" si="27"/>
        <v>0</v>
      </c>
      <c r="E111" s="249"/>
      <c r="F111" s="250"/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  <c r="N111" s="132"/>
    </row>
    <row r="112" spans="1:14" ht="17.25" customHeight="1" hidden="1">
      <c r="A112" s="147"/>
      <c r="B112" s="41"/>
      <c r="C112" s="141"/>
      <c r="D112" s="203">
        <f>SUM(D114:D117)</f>
        <v>0</v>
      </c>
      <c r="E112" s="252"/>
      <c r="F112" s="252"/>
      <c r="G112" s="252"/>
      <c r="H112" s="252"/>
      <c r="I112" s="252"/>
      <c r="J112" s="252"/>
      <c r="K112" s="252"/>
      <c r="N112" s="132"/>
    </row>
    <row r="113" spans="1:14" ht="25.5" customHeight="1" hidden="1">
      <c r="A113" s="147"/>
      <c r="B113" s="41"/>
      <c r="C113" s="25"/>
      <c r="D113" s="203">
        <f aca="true" t="shared" si="30" ref="D113:K113">SUM(D115:D120)</f>
        <v>0</v>
      </c>
      <c r="E113" s="203">
        <f t="shared" si="30"/>
        <v>0</v>
      </c>
      <c r="F113" s="203">
        <f t="shared" si="30"/>
        <v>0</v>
      </c>
      <c r="G113" s="203">
        <v>0</v>
      </c>
      <c r="H113" s="203">
        <f t="shared" si="30"/>
        <v>0</v>
      </c>
      <c r="I113" s="203">
        <f t="shared" si="30"/>
        <v>0</v>
      </c>
      <c r="J113" s="203">
        <f t="shared" si="30"/>
        <v>0</v>
      </c>
      <c r="K113" s="203">
        <f t="shared" si="30"/>
        <v>0</v>
      </c>
      <c r="N113" s="132"/>
    </row>
    <row r="114" spans="1:14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/>
      <c r="F114" s="231">
        <v>1566286.19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  <c r="N114" s="132"/>
    </row>
    <row r="115" spans="1:14" ht="17.25" customHeight="1">
      <c r="A115" s="145" t="s">
        <v>150</v>
      </c>
      <c r="B115" s="39">
        <v>9000</v>
      </c>
      <c r="C115" s="41">
        <v>650</v>
      </c>
      <c r="D115" s="252">
        <v>0</v>
      </c>
      <c r="E115" s="252">
        <v>0</v>
      </c>
      <c r="F115" s="252">
        <v>0</v>
      </c>
      <c r="G115" s="252">
        <v>0</v>
      </c>
      <c r="H115" s="252">
        <v>0</v>
      </c>
      <c r="I115" s="252">
        <v>0</v>
      </c>
      <c r="J115" s="252">
        <v>0</v>
      </c>
      <c r="K115" s="252">
        <v>0</v>
      </c>
      <c r="N115" s="134"/>
    </row>
    <row r="116" spans="1:14" ht="15">
      <c r="A116" s="43"/>
      <c r="B116" s="126"/>
      <c r="C116" s="304"/>
      <c r="D116" s="37"/>
      <c r="E116" s="37"/>
      <c r="F116" s="37"/>
      <c r="G116" s="37"/>
      <c r="H116" s="37"/>
      <c r="I116" s="37"/>
      <c r="J116" s="37"/>
      <c r="K116" s="37"/>
      <c r="N116" s="134"/>
    </row>
    <row r="117" spans="1:14" ht="12.75" customHeight="1">
      <c r="A117" s="190" t="s">
        <v>168</v>
      </c>
      <c r="C117" s="248"/>
      <c r="N117" s="5"/>
    </row>
    <row r="118" spans="1:14" ht="12.75" customHeight="1">
      <c r="A118" s="190"/>
      <c r="N118" s="5"/>
    </row>
    <row r="119" spans="1:14" ht="12.75" customHeight="1">
      <c r="A119" s="190"/>
      <c r="N119" s="5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11" t="s">
        <v>71</v>
      </c>
      <c r="C121" s="311"/>
      <c r="D121" s="49"/>
      <c r="E121" s="49"/>
      <c r="F121" s="49"/>
      <c r="G121" s="311" t="s">
        <v>173</v>
      </c>
      <c r="H121" s="311"/>
      <c r="I121" s="311"/>
      <c r="J121" s="312"/>
      <c r="K121" s="312"/>
      <c r="L121" s="312"/>
      <c r="M121" s="31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11" t="s">
        <v>71</v>
      </c>
      <c r="C124" s="311"/>
      <c r="D124" s="49"/>
      <c r="E124" s="49"/>
      <c r="F124" s="49"/>
      <c r="G124" s="311" t="s">
        <v>174</v>
      </c>
      <c r="H124" s="311"/>
      <c r="I124" s="311"/>
      <c r="J124" s="312"/>
      <c r="K124" s="312"/>
      <c r="L124" s="312"/>
      <c r="M124" s="312"/>
    </row>
    <row r="126" ht="12.75">
      <c r="A126" t="s">
        <v>286</v>
      </c>
    </row>
    <row r="129" ht="12.75">
      <c r="A129" s="299" t="s">
        <v>258</v>
      </c>
    </row>
  </sheetData>
  <sheetProtection/>
  <mergeCells count="36">
    <mergeCell ref="B124:C124"/>
    <mergeCell ref="G124:I124"/>
    <mergeCell ref="J124:M124"/>
    <mergeCell ref="B121:C121"/>
    <mergeCell ref="G121:I121"/>
    <mergeCell ref="J121:M121"/>
    <mergeCell ref="A16:I16"/>
    <mergeCell ref="A21:A22"/>
    <mergeCell ref="H21:H22"/>
    <mergeCell ref="I21:I22"/>
    <mergeCell ref="E21:E22"/>
    <mergeCell ref="G21:G22"/>
    <mergeCell ref="F21:F22"/>
    <mergeCell ref="B21:B22"/>
    <mergeCell ref="C21:C22"/>
    <mergeCell ref="D21:D22"/>
    <mergeCell ref="N32:N33"/>
    <mergeCell ref="L21:L22"/>
    <mergeCell ref="K21:K22"/>
    <mergeCell ref="J21:J22"/>
    <mergeCell ref="I1:K1"/>
    <mergeCell ref="A3:D4"/>
    <mergeCell ref="A7:K7"/>
    <mergeCell ref="B8:H8"/>
    <mergeCell ref="I2:L4"/>
    <mergeCell ref="A6:K6"/>
    <mergeCell ref="F17:I17"/>
    <mergeCell ref="A17:D17"/>
    <mergeCell ref="O6:P6"/>
    <mergeCell ref="M7:O9"/>
    <mergeCell ref="M6:N6"/>
    <mergeCell ref="A12:I12"/>
    <mergeCell ref="A10:I10"/>
    <mergeCell ref="A11:I11"/>
    <mergeCell ref="A14:I14"/>
    <mergeCell ref="A15:I15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3" t="s">
        <v>97</v>
      </c>
      <c r="J1" s="323"/>
    </row>
    <row r="2" spans="7:15" ht="12.75" customHeight="1">
      <c r="G2" s="324" t="s">
        <v>131</v>
      </c>
      <c r="H2" s="324"/>
      <c r="I2" s="324"/>
      <c r="J2" s="324"/>
      <c r="K2" s="29"/>
      <c r="L2" s="8"/>
      <c r="M2" s="8"/>
      <c r="N2" s="3"/>
      <c r="O2" s="3"/>
    </row>
    <row r="3" spans="6:15" ht="12.75">
      <c r="F3" s="8"/>
      <c r="G3" s="324"/>
      <c r="H3" s="324"/>
      <c r="I3" s="324"/>
      <c r="J3" s="324"/>
      <c r="K3" s="29"/>
      <c r="L3" s="8"/>
      <c r="M3" s="8"/>
      <c r="N3" s="3"/>
      <c r="O3" s="3"/>
    </row>
    <row r="4" spans="6:13" ht="12.75">
      <c r="F4" s="8"/>
      <c r="G4" s="324"/>
      <c r="H4" s="324"/>
      <c r="I4" s="324"/>
      <c r="J4" s="324"/>
      <c r="K4" s="29"/>
      <c r="L4" s="8"/>
      <c r="M4" s="8"/>
    </row>
    <row r="5" spans="2:8" ht="14.25" customHeight="1">
      <c r="B5" s="47"/>
      <c r="C5" s="48"/>
      <c r="D5" s="325" t="s">
        <v>0</v>
      </c>
      <c r="E5" s="325"/>
      <c r="F5" s="325"/>
      <c r="G5" s="48"/>
      <c r="H5" s="49"/>
    </row>
    <row r="6" spans="1:11" ht="15.75">
      <c r="A6" s="320" t="s">
        <v>118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8" ht="15.75">
      <c r="B7" s="325" t="s">
        <v>142</v>
      </c>
      <c r="C7" s="325"/>
      <c r="D7" s="325"/>
      <c r="E7" s="325"/>
      <c r="F7" s="325"/>
      <c r="G7" s="325"/>
      <c r="H7" s="325"/>
    </row>
    <row r="8" spans="9:11" ht="12.75">
      <c r="I8" s="334"/>
      <c r="J8" s="334"/>
      <c r="K8" s="2" t="s">
        <v>5</v>
      </c>
    </row>
    <row r="9" spans="1:11" ht="12.75">
      <c r="A9" s="315" t="s">
        <v>112</v>
      </c>
      <c r="B9" s="315"/>
      <c r="C9" s="315"/>
      <c r="D9" s="315"/>
      <c r="E9" s="315"/>
      <c r="F9" s="315"/>
      <c r="G9" s="315"/>
      <c r="H9" s="315"/>
      <c r="I9" s="315"/>
      <c r="J9" t="s">
        <v>1</v>
      </c>
      <c r="K9" s="4"/>
    </row>
    <row r="10" spans="1:11" ht="12.75">
      <c r="A10" s="315" t="s">
        <v>119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117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>
      <c r="A12" s="315" t="s">
        <v>115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4"/>
    </row>
    <row r="13" spans="1:11" ht="12.75">
      <c r="A13" s="315" t="s">
        <v>114</v>
      </c>
      <c r="B13" s="315"/>
      <c r="C13" s="315"/>
      <c r="D13" s="315"/>
      <c r="E13" s="315"/>
      <c r="F13" s="315"/>
      <c r="G13" s="315"/>
      <c r="H13" s="315"/>
      <c r="I13" s="315"/>
      <c r="K13" s="35"/>
    </row>
    <row r="14" spans="1:9" ht="12.75">
      <c r="A14" s="315" t="s">
        <v>124</v>
      </c>
      <c r="B14" s="315"/>
      <c r="C14" s="315"/>
      <c r="D14" s="315"/>
      <c r="E14" s="315"/>
      <c r="F14" s="315"/>
      <c r="G14" s="315"/>
      <c r="H14" s="315"/>
      <c r="I14" s="315"/>
    </row>
    <row r="15" spans="1:13" ht="13.5" customHeight="1">
      <c r="A15" s="332" t="s">
        <v>126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08" t="s">
        <v>6</v>
      </c>
      <c r="B19" s="313" t="s">
        <v>7</v>
      </c>
      <c r="C19" s="313" t="s">
        <v>8</v>
      </c>
      <c r="D19" s="313" t="s">
        <v>9</v>
      </c>
      <c r="E19" s="313" t="s">
        <v>10</v>
      </c>
      <c r="F19" s="313" t="s">
        <v>144</v>
      </c>
      <c r="G19" s="313" t="s">
        <v>12</v>
      </c>
      <c r="H19" s="313" t="s">
        <v>13</v>
      </c>
      <c r="I19" s="313" t="s">
        <v>14</v>
      </c>
      <c r="J19" s="313" t="s">
        <v>15</v>
      </c>
      <c r="K19" s="317" t="s">
        <v>16</v>
      </c>
    </row>
    <row r="20" spans="1:11" ht="62.25" customHeight="1" thickBot="1">
      <c r="A20" s="331"/>
      <c r="B20" s="314"/>
      <c r="C20" s="314"/>
      <c r="D20" s="314"/>
      <c r="E20" s="314"/>
      <c r="F20" s="314"/>
      <c r="G20" s="314"/>
      <c r="H20" s="314"/>
      <c r="I20" s="314"/>
      <c r="J20" s="314"/>
      <c r="K20" s="318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11" t="s">
        <v>71</v>
      </c>
      <c r="C109" s="311"/>
      <c r="D109" s="49"/>
      <c r="E109" s="49"/>
      <c r="F109" s="49"/>
      <c r="G109" s="311" t="s">
        <v>76</v>
      </c>
      <c r="H109" s="311"/>
      <c r="I109" s="311"/>
      <c r="J109" s="312"/>
      <c r="K109" s="312"/>
      <c r="L109" s="312"/>
      <c r="M109" s="31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11" t="s">
        <v>71</v>
      </c>
      <c r="C112" s="311"/>
      <c r="D112" s="49"/>
      <c r="E112" s="49"/>
      <c r="F112" s="49"/>
      <c r="G112" s="311" t="s">
        <v>76</v>
      </c>
      <c r="H112" s="311"/>
      <c r="I112" s="311"/>
      <c r="J112" s="312"/>
      <c r="K112" s="312"/>
      <c r="L112" s="312"/>
      <c r="M112" s="312"/>
    </row>
    <row r="114" ht="12.75">
      <c r="A114" t="s">
        <v>143</v>
      </c>
    </row>
  </sheetData>
  <sheetProtection/>
  <mergeCells count="30">
    <mergeCell ref="B112:C112"/>
    <mergeCell ref="J112:M112"/>
    <mergeCell ref="G109:I109"/>
    <mergeCell ref="G112:I112"/>
    <mergeCell ref="B109:C109"/>
    <mergeCell ref="J109:M109"/>
    <mergeCell ref="I1:J1"/>
    <mergeCell ref="A19:A20"/>
    <mergeCell ref="I8:J8"/>
    <mergeCell ref="B19:B20"/>
    <mergeCell ref="G2:J4"/>
    <mergeCell ref="A10:I10"/>
    <mergeCell ref="A11:I11"/>
    <mergeCell ref="C19:C20"/>
    <mergeCell ref="D19:D20"/>
    <mergeCell ref="I19:I20"/>
    <mergeCell ref="J19:J20"/>
    <mergeCell ref="A12:I12"/>
    <mergeCell ref="A13:I13"/>
    <mergeCell ref="A15:K15"/>
    <mergeCell ref="K19:K20"/>
    <mergeCell ref="G19:G20"/>
    <mergeCell ref="H19:H20"/>
    <mergeCell ref="E19:E20"/>
    <mergeCell ref="F19:F20"/>
    <mergeCell ref="A9:I9"/>
    <mergeCell ref="D5:F5"/>
    <mergeCell ref="A14:I14"/>
    <mergeCell ref="B7:H7"/>
    <mergeCell ref="A6:K6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3" t="s">
        <v>97</v>
      </c>
      <c r="J1" s="323"/>
    </row>
    <row r="2" spans="7:15" ht="12.75" customHeight="1">
      <c r="G2" s="324" t="s">
        <v>131</v>
      </c>
      <c r="H2" s="324"/>
      <c r="I2" s="324"/>
      <c r="J2" s="324"/>
      <c r="K2" s="29"/>
      <c r="L2" s="8"/>
      <c r="M2" s="8"/>
      <c r="N2" s="3"/>
      <c r="O2" s="3"/>
    </row>
    <row r="3" spans="6:15" ht="12.75">
      <c r="F3" s="8"/>
      <c r="G3" s="324"/>
      <c r="H3" s="324"/>
      <c r="I3" s="324"/>
      <c r="J3" s="324"/>
      <c r="K3" s="29"/>
      <c r="L3" s="8"/>
      <c r="M3" s="8"/>
      <c r="N3" s="3"/>
      <c r="O3" s="3"/>
    </row>
    <row r="4" spans="6:13" ht="12.75">
      <c r="F4" s="8"/>
      <c r="G4" s="324"/>
      <c r="H4" s="324"/>
      <c r="I4" s="324"/>
      <c r="J4" s="324"/>
      <c r="K4" s="29"/>
      <c r="L4" s="8"/>
      <c r="M4" s="8"/>
    </row>
    <row r="5" spans="2:8" ht="14.25" customHeight="1">
      <c r="B5" s="47"/>
      <c r="C5" s="48"/>
      <c r="D5" s="325" t="s">
        <v>0</v>
      </c>
      <c r="E5" s="325"/>
      <c r="F5" s="325"/>
      <c r="G5" s="48"/>
      <c r="H5" s="49"/>
    </row>
    <row r="6" spans="1:11" ht="15.75">
      <c r="A6" s="320" t="s">
        <v>118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8" ht="15.75">
      <c r="B7" s="325" t="s">
        <v>142</v>
      </c>
      <c r="C7" s="325"/>
      <c r="D7" s="325"/>
      <c r="E7" s="325"/>
      <c r="F7" s="325"/>
      <c r="G7" s="325"/>
      <c r="H7" s="325"/>
    </row>
    <row r="8" spans="9:11" ht="12.75">
      <c r="I8" s="334"/>
      <c r="J8" s="334"/>
      <c r="K8" s="2" t="s">
        <v>5</v>
      </c>
    </row>
    <row r="9" spans="1:11" ht="12.75">
      <c r="A9" s="315" t="s">
        <v>112</v>
      </c>
      <c r="B9" s="315"/>
      <c r="C9" s="315"/>
      <c r="D9" s="315"/>
      <c r="E9" s="315"/>
      <c r="F9" s="315"/>
      <c r="G9" s="315"/>
      <c r="H9" s="315"/>
      <c r="I9" s="315"/>
      <c r="J9" t="s">
        <v>1</v>
      </c>
      <c r="K9" s="4"/>
    </row>
    <row r="10" spans="1:11" ht="12.75">
      <c r="A10" s="315" t="s">
        <v>119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117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>
      <c r="A12" s="315" t="s">
        <v>115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4"/>
    </row>
    <row r="13" spans="1:11" ht="12.75">
      <c r="A13" s="315" t="s">
        <v>114</v>
      </c>
      <c r="B13" s="315"/>
      <c r="C13" s="315"/>
      <c r="D13" s="315"/>
      <c r="E13" s="315"/>
      <c r="F13" s="315"/>
      <c r="G13" s="315"/>
      <c r="H13" s="315"/>
      <c r="I13" s="315"/>
      <c r="K13" s="35"/>
    </row>
    <row r="14" spans="1:9" ht="12.75">
      <c r="A14" s="315" t="s">
        <v>113</v>
      </c>
      <c r="B14" s="315"/>
      <c r="C14" s="315"/>
      <c r="D14" s="315"/>
      <c r="E14" s="315"/>
      <c r="F14" s="315"/>
      <c r="G14" s="315"/>
      <c r="H14" s="315"/>
      <c r="I14" s="315"/>
    </row>
    <row r="15" spans="1:13" ht="17.25" customHeight="1">
      <c r="A15" s="332" t="s">
        <v>120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08" t="s">
        <v>6</v>
      </c>
      <c r="B19" s="313" t="s">
        <v>7</v>
      </c>
      <c r="C19" s="313" t="s">
        <v>8</v>
      </c>
      <c r="D19" s="313" t="s">
        <v>9</v>
      </c>
      <c r="E19" s="313" t="s">
        <v>10</v>
      </c>
      <c r="F19" s="313" t="s">
        <v>144</v>
      </c>
      <c r="G19" s="313" t="s">
        <v>12</v>
      </c>
      <c r="H19" s="313" t="s">
        <v>13</v>
      </c>
      <c r="I19" s="313" t="s">
        <v>14</v>
      </c>
      <c r="J19" s="313" t="s">
        <v>15</v>
      </c>
      <c r="K19" s="317" t="s">
        <v>16</v>
      </c>
    </row>
    <row r="20" spans="1:11" ht="62.25" customHeight="1" thickBot="1">
      <c r="A20" s="331"/>
      <c r="B20" s="314"/>
      <c r="C20" s="314"/>
      <c r="D20" s="314"/>
      <c r="E20" s="314"/>
      <c r="F20" s="314"/>
      <c r="G20" s="314"/>
      <c r="H20" s="314"/>
      <c r="I20" s="314"/>
      <c r="J20" s="314"/>
      <c r="K20" s="318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11" t="s">
        <v>71</v>
      </c>
      <c r="C109" s="311"/>
      <c r="D109" s="49"/>
      <c r="E109" s="49"/>
      <c r="F109" s="49"/>
      <c r="G109" s="311" t="s">
        <v>76</v>
      </c>
      <c r="H109" s="311"/>
      <c r="I109" s="311"/>
      <c r="J109" s="312"/>
      <c r="K109" s="312"/>
      <c r="L109" s="312"/>
      <c r="M109" s="31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11" t="s">
        <v>71</v>
      </c>
      <c r="C112" s="311"/>
      <c r="D112" s="49"/>
      <c r="E112" s="49"/>
      <c r="F112" s="49"/>
      <c r="G112" s="311" t="s">
        <v>76</v>
      </c>
      <c r="H112" s="311"/>
      <c r="I112" s="311"/>
      <c r="J112" s="312"/>
      <c r="K112" s="312"/>
      <c r="L112" s="312"/>
      <c r="M112" s="312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3" t="s">
        <v>97</v>
      </c>
      <c r="J1" s="323"/>
    </row>
    <row r="2" spans="7:15" ht="12.75" customHeight="1">
      <c r="G2" s="324" t="s">
        <v>140</v>
      </c>
      <c r="H2" s="324"/>
      <c r="I2" s="324"/>
      <c r="J2" s="324"/>
      <c r="K2" s="29"/>
      <c r="L2" s="8"/>
      <c r="M2" s="8"/>
      <c r="N2" s="3"/>
      <c r="O2" s="3"/>
    </row>
    <row r="3" spans="6:15" ht="12.75">
      <c r="F3" s="8"/>
      <c r="G3" s="324"/>
      <c r="H3" s="324"/>
      <c r="I3" s="324"/>
      <c r="J3" s="324"/>
      <c r="K3" s="29"/>
      <c r="L3" s="8"/>
      <c r="M3" s="8"/>
      <c r="N3" s="3"/>
      <c r="O3" s="3"/>
    </row>
    <row r="4" spans="6:13" ht="12.75">
      <c r="F4" s="8"/>
      <c r="G4" s="324"/>
      <c r="H4" s="324"/>
      <c r="I4" s="324"/>
      <c r="J4" s="324"/>
      <c r="K4" s="29"/>
      <c r="L4" s="8"/>
      <c r="M4" s="8"/>
    </row>
    <row r="5" spans="2:8" ht="14.25" customHeight="1">
      <c r="B5" s="47"/>
      <c r="C5" s="48"/>
      <c r="D5" s="325" t="s">
        <v>0</v>
      </c>
      <c r="E5" s="325"/>
      <c r="F5" s="325"/>
      <c r="G5" s="48"/>
      <c r="H5" s="49"/>
    </row>
    <row r="6" spans="1:11" ht="15.75">
      <c r="A6" s="320" t="s">
        <v>118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8" ht="15.75">
      <c r="B7" s="325" t="s">
        <v>142</v>
      </c>
      <c r="C7" s="325"/>
      <c r="D7" s="325"/>
      <c r="E7" s="325"/>
      <c r="F7" s="325"/>
      <c r="G7" s="325"/>
      <c r="H7" s="325"/>
    </row>
    <row r="8" spans="9:11" ht="12.75">
      <c r="I8" s="334"/>
      <c r="J8" s="334"/>
      <c r="K8" s="2" t="s">
        <v>5</v>
      </c>
    </row>
    <row r="9" spans="1:11" ht="12.75">
      <c r="A9" s="315" t="s">
        <v>112</v>
      </c>
      <c r="B9" s="315"/>
      <c r="C9" s="315"/>
      <c r="D9" s="315"/>
      <c r="E9" s="315"/>
      <c r="F9" s="315"/>
      <c r="G9" s="315"/>
      <c r="H9" s="315"/>
      <c r="I9" s="315"/>
      <c r="J9" t="s">
        <v>1</v>
      </c>
      <c r="K9" s="4"/>
    </row>
    <row r="10" spans="1:11" ht="12.75">
      <c r="A10" s="315" t="s">
        <v>119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117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>
      <c r="A12" s="315" t="s">
        <v>115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4"/>
    </row>
    <row r="13" spans="1:11" ht="12.75">
      <c r="A13" s="315" t="s">
        <v>114</v>
      </c>
      <c r="B13" s="315"/>
      <c r="C13" s="315"/>
      <c r="D13" s="315"/>
      <c r="E13" s="315"/>
      <c r="F13" s="315"/>
      <c r="G13" s="315"/>
      <c r="H13" s="315"/>
      <c r="I13" s="315"/>
      <c r="K13" s="35"/>
    </row>
    <row r="14" spans="1:9" ht="12.75">
      <c r="A14" s="315" t="s">
        <v>128</v>
      </c>
      <c r="B14" s="315"/>
      <c r="C14" s="315"/>
      <c r="D14" s="315"/>
      <c r="E14" s="315"/>
      <c r="F14" s="315"/>
      <c r="G14" s="315"/>
      <c r="H14" s="315"/>
      <c r="I14" s="315"/>
    </row>
    <row r="15" spans="1:13" ht="15.75" customHeight="1">
      <c r="A15" s="332" t="s">
        <v>127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08" t="s">
        <v>6</v>
      </c>
      <c r="B19" s="313" t="s">
        <v>7</v>
      </c>
      <c r="C19" s="313" t="s">
        <v>8</v>
      </c>
      <c r="D19" s="313" t="s">
        <v>9</v>
      </c>
      <c r="E19" s="313" t="s">
        <v>10</v>
      </c>
      <c r="F19" s="313" t="s">
        <v>11</v>
      </c>
      <c r="G19" s="313" t="s">
        <v>12</v>
      </c>
      <c r="H19" s="313" t="s">
        <v>13</v>
      </c>
      <c r="I19" s="313" t="s">
        <v>14</v>
      </c>
      <c r="J19" s="313" t="s">
        <v>15</v>
      </c>
      <c r="K19" s="317" t="s">
        <v>16</v>
      </c>
    </row>
    <row r="20" spans="1:11" ht="62.25" customHeight="1" thickBot="1">
      <c r="A20" s="331"/>
      <c r="B20" s="314"/>
      <c r="C20" s="314"/>
      <c r="D20" s="314"/>
      <c r="E20" s="314"/>
      <c r="F20" s="314"/>
      <c r="G20" s="314"/>
      <c r="H20" s="314"/>
      <c r="I20" s="314"/>
      <c r="J20" s="314"/>
      <c r="K20" s="318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11" t="s">
        <v>71</v>
      </c>
      <c r="C109" s="311"/>
      <c r="D109" s="49"/>
      <c r="E109" s="49"/>
      <c r="F109" s="49"/>
      <c r="G109" s="311" t="s">
        <v>76</v>
      </c>
      <c r="H109" s="311"/>
      <c r="I109" s="311"/>
      <c r="J109" s="312"/>
      <c r="K109" s="312"/>
      <c r="L109" s="312"/>
      <c r="M109" s="31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11" t="s">
        <v>71</v>
      </c>
      <c r="C112" s="311"/>
      <c r="D112" s="49"/>
      <c r="E112" s="49"/>
      <c r="F112" s="49"/>
      <c r="G112" s="311" t="s">
        <v>76</v>
      </c>
      <c r="H112" s="311"/>
      <c r="I112" s="311"/>
      <c r="J112" s="312"/>
      <c r="K112" s="312"/>
      <c r="L112" s="312"/>
      <c r="M112" s="312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3" t="s">
        <v>97</v>
      </c>
      <c r="J1" s="323"/>
    </row>
    <row r="2" spans="7:15" ht="12.75" customHeight="1">
      <c r="G2" s="324" t="s">
        <v>140</v>
      </c>
      <c r="H2" s="324"/>
      <c r="I2" s="324"/>
      <c r="J2" s="324"/>
      <c r="K2" s="29"/>
      <c r="L2" s="8"/>
      <c r="M2" s="8"/>
      <c r="N2" s="3"/>
      <c r="O2" s="3"/>
    </row>
    <row r="3" spans="6:15" ht="12.75">
      <c r="F3" s="8"/>
      <c r="G3" s="324"/>
      <c r="H3" s="324"/>
      <c r="I3" s="324"/>
      <c r="J3" s="324"/>
      <c r="K3" s="29"/>
      <c r="L3" s="8"/>
      <c r="M3" s="8"/>
      <c r="N3" s="3"/>
      <c r="O3" s="3"/>
    </row>
    <row r="4" spans="6:13" ht="12.75">
      <c r="F4" s="8"/>
      <c r="G4" s="324"/>
      <c r="H4" s="324"/>
      <c r="I4" s="324"/>
      <c r="J4" s="324"/>
      <c r="K4" s="29"/>
      <c r="L4" s="8"/>
      <c r="M4" s="8"/>
    </row>
    <row r="5" spans="2:8" ht="14.25" customHeight="1">
      <c r="B5" s="47"/>
      <c r="C5" s="48"/>
      <c r="D5" s="325" t="s">
        <v>0</v>
      </c>
      <c r="E5" s="325"/>
      <c r="F5" s="325"/>
      <c r="G5" s="48"/>
      <c r="H5" s="49"/>
    </row>
    <row r="6" spans="1:11" ht="15.75">
      <c r="A6" s="320" t="s">
        <v>118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8" ht="15.75">
      <c r="B7" s="325" t="s">
        <v>142</v>
      </c>
      <c r="C7" s="325"/>
      <c r="D7" s="325"/>
      <c r="E7" s="325"/>
      <c r="F7" s="325"/>
      <c r="G7" s="325"/>
      <c r="H7" s="325"/>
    </row>
    <row r="8" spans="9:11" ht="12.75">
      <c r="I8" s="334"/>
      <c r="J8" s="334"/>
      <c r="K8" s="2" t="s">
        <v>5</v>
      </c>
    </row>
    <row r="9" spans="1:11" ht="12.75">
      <c r="A9" s="315" t="s">
        <v>112</v>
      </c>
      <c r="B9" s="315"/>
      <c r="C9" s="315"/>
      <c r="D9" s="315"/>
      <c r="E9" s="315"/>
      <c r="F9" s="315"/>
      <c r="G9" s="315"/>
      <c r="H9" s="315"/>
      <c r="I9" s="315"/>
      <c r="J9" t="s">
        <v>1</v>
      </c>
      <c r="K9" s="4"/>
    </row>
    <row r="10" spans="1:11" ht="12.75">
      <c r="A10" s="315" t="s">
        <v>119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117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>
      <c r="A12" s="315" t="s">
        <v>115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4"/>
    </row>
    <row r="13" spans="1:11" ht="12.75">
      <c r="A13" s="315" t="s">
        <v>114</v>
      </c>
      <c r="B13" s="315"/>
      <c r="C13" s="315"/>
      <c r="D13" s="315"/>
      <c r="E13" s="315"/>
      <c r="F13" s="315"/>
      <c r="G13" s="315"/>
      <c r="H13" s="315"/>
      <c r="I13" s="315"/>
      <c r="K13" s="35"/>
    </row>
    <row r="14" spans="1:9" ht="12.75">
      <c r="A14" s="315" t="s">
        <v>129</v>
      </c>
      <c r="B14" s="315"/>
      <c r="C14" s="315"/>
      <c r="D14" s="315"/>
      <c r="E14" s="315"/>
      <c r="F14" s="315"/>
      <c r="G14" s="315"/>
      <c r="H14" s="315"/>
      <c r="I14" s="315"/>
    </row>
    <row r="15" spans="1:13" ht="13.5" customHeight="1">
      <c r="A15" s="332" t="s">
        <v>139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08" t="s">
        <v>6</v>
      </c>
      <c r="B19" s="313" t="s">
        <v>7</v>
      </c>
      <c r="C19" s="313" t="s">
        <v>8</v>
      </c>
      <c r="D19" s="313" t="s">
        <v>9</v>
      </c>
      <c r="E19" s="313" t="s">
        <v>10</v>
      </c>
      <c r="F19" s="313" t="s">
        <v>11</v>
      </c>
      <c r="G19" s="313" t="s">
        <v>12</v>
      </c>
      <c r="H19" s="313" t="s">
        <v>13</v>
      </c>
      <c r="I19" s="313" t="s">
        <v>14</v>
      </c>
      <c r="J19" s="313" t="s">
        <v>15</v>
      </c>
      <c r="K19" s="317" t="s">
        <v>16</v>
      </c>
    </row>
    <row r="20" spans="1:11" ht="62.25" customHeight="1" thickBot="1">
      <c r="A20" s="331"/>
      <c r="B20" s="314"/>
      <c r="C20" s="314"/>
      <c r="D20" s="314"/>
      <c r="E20" s="314"/>
      <c r="F20" s="314"/>
      <c r="G20" s="314"/>
      <c r="H20" s="314"/>
      <c r="I20" s="314"/>
      <c r="J20" s="314"/>
      <c r="K20" s="318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11" t="s">
        <v>71</v>
      </c>
      <c r="C109" s="311"/>
      <c r="D109" s="49"/>
      <c r="E109" s="49"/>
      <c r="F109" s="49"/>
      <c r="G109" s="311" t="s">
        <v>76</v>
      </c>
      <c r="H109" s="311"/>
      <c r="I109" s="311"/>
      <c r="J109" s="312"/>
      <c r="K109" s="312"/>
      <c r="L109" s="312"/>
      <c r="M109" s="31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11" t="s">
        <v>71</v>
      </c>
      <c r="C112" s="311"/>
      <c r="D112" s="49"/>
      <c r="E112" s="49"/>
      <c r="F112" s="49"/>
      <c r="G112" s="311" t="s">
        <v>76</v>
      </c>
      <c r="H112" s="311"/>
      <c r="I112" s="311"/>
      <c r="J112" s="312"/>
      <c r="K112" s="312"/>
      <c r="L112" s="312"/>
      <c r="M112" s="312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3" t="s">
        <v>97</v>
      </c>
      <c r="J1" s="323"/>
    </row>
    <row r="2" spans="7:15" ht="12.75" customHeight="1">
      <c r="G2" s="324" t="s">
        <v>131</v>
      </c>
      <c r="H2" s="324"/>
      <c r="I2" s="324"/>
      <c r="J2" s="324"/>
      <c r="K2" s="29"/>
      <c r="L2" s="8"/>
      <c r="M2" s="8"/>
      <c r="N2" s="3"/>
      <c r="O2" s="3"/>
    </row>
    <row r="3" spans="6:15" ht="12.75">
      <c r="F3" s="8"/>
      <c r="G3" s="324"/>
      <c r="H3" s="324"/>
      <c r="I3" s="324"/>
      <c r="J3" s="324"/>
      <c r="K3" s="29"/>
      <c r="L3" s="8"/>
      <c r="M3" s="8"/>
      <c r="N3" s="3"/>
      <c r="O3" s="3"/>
    </row>
    <row r="4" spans="6:13" ht="12.75">
      <c r="F4" s="8"/>
      <c r="G4" s="324"/>
      <c r="H4" s="324"/>
      <c r="I4" s="324"/>
      <c r="J4" s="324"/>
      <c r="K4" s="29"/>
      <c r="L4" s="8"/>
      <c r="M4" s="8"/>
    </row>
    <row r="5" spans="2:8" ht="14.25" customHeight="1">
      <c r="B5" s="47"/>
      <c r="C5" s="48"/>
      <c r="D5" s="325" t="s">
        <v>0</v>
      </c>
      <c r="E5" s="325"/>
      <c r="F5" s="325"/>
      <c r="G5" s="48"/>
      <c r="H5" s="49"/>
    </row>
    <row r="6" spans="1:11" ht="15.75">
      <c r="A6" s="320" t="s">
        <v>118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8" ht="15.75">
      <c r="B7" s="325" t="s">
        <v>142</v>
      </c>
      <c r="C7" s="325"/>
      <c r="D7" s="325"/>
      <c r="E7" s="325"/>
      <c r="F7" s="325"/>
      <c r="G7" s="325"/>
      <c r="H7" s="325"/>
    </row>
    <row r="8" spans="9:11" ht="12.75">
      <c r="I8" s="334"/>
      <c r="J8" s="334"/>
      <c r="K8" s="2" t="s">
        <v>5</v>
      </c>
    </row>
    <row r="9" spans="1:11" ht="12.75">
      <c r="A9" s="315" t="s">
        <v>112</v>
      </c>
      <c r="B9" s="315"/>
      <c r="C9" s="315"/>
      <c r="D9" s="315"/>
      <c r="E9" s="315"/>
      <c r="F9" s="315"/>
      <c r="G9" s="315"/>
      <c r="H9" s="315"/>
      <c r="I9" s="315"/>
      <c r="J9" t="s">
        <v>1</v>
      </c>
      <c r="K9" s="4"/>
    </row>
    <row r="10" spans="1:11" ht="12.75">
      <c r="A10" s="315" t="s">
        <v>119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117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>
      <c r="A12" s="315" t="s">
        <v>115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4"/>
    </row>
    <row r="13" spans="1:11" ht="12.75">
      <c r="A13" s="315" t="s">
        <v>114</v>
      </c>
      <c r="B13" s="315"/>
      <c r="C13" s="315"/>
      <c r="D13" s="315"/>
      <c r="E13" s="315"/>
      <c r="F13" s="315"/>
      <c r="G13" s="315"/>
      <c r="H13" s="315"/>
      <c r="I13" s="315"/>
      <c r="K13" s="35"/>
    </row>
    <row r="14" spans="1:9" ht="12.75">
      <c r="A14" s="315" t="s">
        <v>123</v>
      </c>
      <c r="B14" s="315"/>
      <c r="C14" s="315"/>
      <c r="D14" s="315"/>
      <c r="E14" s="315"/>
      <c r="F14" s="315"/>
      <c r="G14" s="315"/>
      <c r="H14" s="315"/>
      <c r="I14" s="315"/>
    </row>
    <row r="15" spans="1:13" ht="12.75" customHeight="1">
      <c r="A15" s="332" t="s">
        <v>130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08" t="s">
        <v>6</v>
      </c>
      <c r="B19" s="313" t="s">
        <v>7</v>
      </c>
      <c r="C19" s="313" t="s">
        <v>8</v>
      </c>
      <c r="D19" s="313" t="s">
        <v>9</v>
      </c>
      <c r="E19" s="313" t="s">
        <v>10</v>
      </c>
      <c r="F19" s="313" t="s">
        <v>11</v>
      </c>
      <c r="G19" s="313" t="s">
        <v>12</v>
      </c>
      <c r="H19" s="313" t="s">
        <v>13</v>
      </c>
      <c r="I19" s="313" t="s">
        <v>14</v>
      </c>
      <c r="J19" s="313" t="s">
        <v>15</v>
      </c>
      <c r="K19" s="317" t="s">
        <v>16</v>
      </c>
    </row>
    <row r="20" spans="1:11" ht="62.25" customHeight="1" thickBot="1">
      <c r="A20" s="331"/>
      <c r="B20" s="314"/>
      <c r="C20" s="314"/>
      <c r="D20" s="314"/>
      <c r="E20" s="314"/>
      <c r="F20" s="314"/>
      <c r="G20" s="314"/>
      <c r="H20" s="314"/>
      <c r="I20" s="314"/>
      <c r="J20" s="314"/>
      <c r="K20" s="318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11" t="s">
        <v>71</v>
      </c>
      <c r="C109" s="311"/>
      <c r="D109" s="49"/>
      <c r="E109" s="49"/>
      <c r="F109" s="49"/>
      <c r="G109" s="311" t="s">
        <v>76</v>
      </c>
      <c r="H109" s="311"/>
      <c r="I109" s="311"/>
      <c r="J109" s="312"/>
      <c r="K109" s="312"/>
      <c r="L109" s="312"/>
      <c r="M109" s="31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11" t="s">
        <v>71</v>
      </c>
      <c r="C112" s="311"/>
      <c r="D112" s="49"/>
      <c r="E112" s="49"/>
      <c r="F112" s="49"/>
      <c r="G112" s="311" t="s">
        <v>76</v>
      </c>
      <c r="H112" s="311"/>
      <c r="I112" s="311"/>
      <c r="J112" s="312"/>
      <c r="K112" s="312"/>
      <c r="L112" s="312"/>
      <c r="M112" s="312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212</v>
      </c>
      <c r="C1" s="283"/>
      <c r="D1" s="290"/>
      <c r="E1" s="290"/>
      <c r="F1" s="290"/>
    </row>
    <row r="2" spans="2:6" ht="12.75">
      <c r="B2" s="283" t="s">
        <v>213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214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215</v>
      </c>
      <c r="C6" s="283"/>
      <c r="D6" s="290"/>
      <c r="E6" s="290" t="s">
        <v>216</v>
      </c>
      <c r="F6" s="290" t="s">
        <v>217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218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219</v>
      </c>
      <c r="F9" s="295" t="s">
        <v>229</v>
      </c>
    </row>
    <row r="10" spans="2:6" ht="12.75">
      <c r="B10" s="287"/>
      <c r="C10" s="284"/>
      <c r="D10" s="291"/>
      <c r="E10" s="294" t="s">
        <v>220</v>
      </c>
      <c r="F10" s="295"/>
    </row>
    <row r="11" spans="2:6" ht="12.75">
      <c r="B11" s="287"/>
      <c r="C11" s="284"/>
      <c r="D11" s="291"/>
      <c r="E11" s="294" t="s">
        <v>221</v>
      </c>
      <c r="F11" s="295"/>
    </row>
    <row r="12" spans="2:6" ht="12.75">
      <c r="B12" s="287"/>
      <c r="C12" s="284"/>
      <c r="D12" s="291"/>
      <c r="E12" s="294" t="s">
        <v>222</v>
      </c>
      <c r="F12" s="295"/>
    </row>
    <row r="13" spans="2:6" ht="12.75">
      <c r="B13" s="287"/>
      <c r="C13" s="284"/>
      <c r="D13" s="291"/>
      <c r="E13" s="294" t="s">
        <v>223</v>
      </c>
      <c r="F13" s="295"/>
    </row>
    <row r="14" spans="2:6" ht="12.75">
      <c r="B14" s="287"/>
      <c r="C14" s="284"/>
      <c r="D14" s="291"/>
      <c r="E14" s="294" t="s">
        <v>224</v>
      </c>
      <c r="F14" s="295"/>
    </row>
    <row r="15" spans="2:6" ht="12.75">
      <c r="B15" s="287"/>
      <c r="C15" s="284"/>
      <c r="D15" s="291"/>
      <c r="E15" s="294" t="s">
        <v>225</v>
      </c>
      <c r="F15" s="295"/>
    </row>
    <row r="16" spans="2:6" ht="12.75">
      <c r="B16" s="287"/>
      <c r="C16" s="284"/>
      <c r="D16" s="291"/>
      <c r="E16" s="294" t="s">
        <v>226</v>
      </c>
      <c r="F16" s="295"/>
    </row>
    <row r="17" spans="2:6" ht="12.75">
      <c r="B17" s="287"/>
      <c r="C17" s="284"/>
      <c r="D17" s="291"/>
      <c r="E17" s="294" t="s">
        <v>227</v>
      </c>
      <c r="F17" s="295"/>
    </row>
    <row r="18" spans="2:6" ht="12.75">
      <c r="B18" s="287"/>
      <c r="C18" s="284"/>
      <c r="D18" s="291"/>
      <c r="E18" s="294" t="s">
        <v>228</v>
      </c>
      <c r="F18" s="295"/>
    </row>
    <row r="19" spans="2:6" ht="12.75">
      <c r="B19" s="287"/>
      <c r="C19" s="284"/>
      <c r="D19" s="291"/>
      <c r="E19" s="294" t="s">
        <v>230</v>
      </c>
      <c r="F19" s="295" t="s">
        <v>229</v>
      </c>
    </row>
    <row r="20" spans="2:6" ht="12.75">
      <c r="B20" s="287"/>
      <c r="C20" s="284"/>
      <c r="D20" s="291"/>
      <c r="E20" s="294" t="s">
        <v>231</v>
      </c>
      <c r="F20" s="295"/>
    </row>
    <row r="21" spans="2:6" ht="12.75">
      <c r="B21" s="287"/>
      <c r="C21" s="284"/>
      <c r="D21" s="291"/>
      <c r="E21" s="294" t="s">
        <v>232</v>
      </c>
      <c r="F21" s="295"/>
    </row>
    <row r="22" spans="2:6" ht="12.75">
      <c r="B22" s="287"/>
      <c r="C22" s="284"/>
      <c r="D22" s="291"/>
      <c r="E22" s="294" t="s">
        <v>233</v>
      </c>
      <c r="F22" s="295"/>
    </row>
    <row r="23" spans="2:6" ht="12.75">
      <c r="B23" s="287"/>
      <c r="C23" s="284"/>
      <c r="D23" s="291"/>
      <c r="E23" s="294" t="s">
        <v>234</v>
      </c>
      <c r="F23" s="295"/>
    </row>
    <row r="24" spans="2:6" ht="12.75">
      <c r="B24" s="287"/>
      <c r="C24" s="284"/>
      <c r="D24" s="291"/>
      <c r="E24" s="294" t="s">
        <v>235</v>
      </c>
      <c r="F24" s="295"/>
    </row>
    <row r="25" spans="2:6" ht="12.75">
      <c r="B25" s="287"/>
      <c r="C25" s="284"/>
      <c r="D25" s="291"/>
      <c r="E25" s="294" t="s">
        <v>236</v>
      </c>
      <c r="F25" s="295"/>
    </row>
    <row r="26" spans="2:6" ht="12.75">
      <c r="B26" s="287"/>
      <c r="C26" s="284"/>
      <c r="D26" s="291"/>
      <c r="E26" s="294" t="s">
        <v>237</v>
      </c>
      <c r="F26" s="295"/>
    </row>
    <row r="27" spans="2:6" ht="12.75">
      <c r="B27" s="287"/>
      <c r="C27" s="284"/>
      <c r="D27" s="291"/>
      <c r="E27" s="294" t="s">
        <v>238</v>
      </c>
      <c r="F27" s="295"/>
    </row>
    <row r="28" spans="2:6" ht="12.75">
      <c r="B28" s="287"/>
      <c r="C28" s="284"/>
      <c r="D28" s="291"/>
      <c r="E28" s="294" t="s">
        <v>239</v>
      </c>
      <c r="F28" s="295" t="s">
        <v>229</v>
      </c>
    </row>
    <row r="29" spans="2:6" ht="12.75">
      <c r="B29" s="287"/>
      <c r="C29" s="284"/>
      <c r="D29" s="291"/>
      <c r="E29" s="294" t="s">
        <v>240</v>
      </c>
      <c r="F29" s="295"/>
    </row>
    <row r="30" spans="2:6" ht="12.75">
      <c r="B30" s="287"/>
      <c r="C30" s="284"/>
      <c r="D30" s="291"/>
      <c r="E30" s="294" t="s">
        <v>241</v>
      </c>
      <c r="F30" s="295"/>
    </row>
    <row r="31" spans="2:6" ht="12.75">
      <c r="B31" s="287"/>
      <c r="C31" s="284"/>
      <c r="D31" s="291"/>
      <c r="E31" s="294" t="s">
        <v>242</v>
      </c>
      <c r="F31" s="295"/>
    </row>
    <row r="32" spans="2:6" ht="12.75">
      <c r="B32" s="287"/>
      <c r="C32" s="284"/>
      <c r="D32" s="291"/>
      <c r="E32" s="294" t="s">
        <v>243</v>
      </c>
      <c r="F32" s="295"/>
    </row>
    <row r="33" spans="2:6" ht="12.75">
      <c r="B33" s="287"/>
      <c r="C33" s="284"/>
      <c r="D33" s="291"/>
      <c r="E33" s="294" t="s">
        <v>244</v>
      </c>
      <c r="F33" s="295"/>
    </row>
    <row r="34" spans="2:6" ht="12.75">
      <c r="B34" s="287"/>
      <c r="C34" s="284"/>
      <c r="D34" s="291"/>
      <c r="E34" s="294" t="s">
        <v>245</v>
      </c>
      <c r="F34" s="295"/>
    </row>
    <row r="35" spans="2:6" ht="12.75">
      <c r="B35" s="287"/>
      <c r="C35" s="284"/>
      <c r="D35" s="291"/>
      <c r="E35" s="294" t="s">
        <v>246</v>
      </c>
      <c r="F35" s="295"/>
    </row>
    <row r="36" spans="2:6" ht="12.75">
      <c r="B36" s="287"/>
      <c r="C36" s="284"/>
      <c r="D36" s="291"/>
      <c r="E36" s="294" t="s">
        <v>247</v>
      </c>
      <c r="F36" s="295"/>
    </row>
    <row r="37" spans="2:6" ht="12.75">
      <c r="B37" s="287"/>
      <c r="C37" s="284"/>
      <c r="D37" s="291"/>
      <c r="E37" s="294" t="s">
        <v>248</v>
      </c>
      <c r="F37" s="295" t="s">
        <v>229</v>
      </c>
    </row>
    <row r="38" spans="2:6" ht="12.75">
      <c r="B38" s="287"/>
      <c r="C38" s="284"/>
      <c r="D38" s="291"/>
      <c r="E38" s="294" t="s">
        <v>249</v>
      </c>
      <c r="F38" s="295"/>
    </row>
    <row r="39" spans="2:6" ht="12.75">
      <c r="B39" s="287"/>
      <c r="C39" s="284"/>
      <c r="D39" s="291"/>
      <c r="E39" s="294" t="s">
        <v>250</v>
      </c>
      <c r="F39" s="295"/>
    </row>
    <row r="40" spans="2:6" ht="12.75">
      <c r="B40" s="287"/>
      <c r="C40" s="284"/>
      <c r="D40" s="291"/>
      <c r="E40" s="294" t="s">
        <v>251</v>
      </c>
      <c r="F40" s="295"/>
    </row>
    <row r="41" spans="2:6" ht="12.75">
      <c r="B41" s="287"/>
      <c r="C41" s="284"/>
      <c r="D41" s="291"/>
      <c r="E41" s="294" t="s">
        <v>252</v>
      </c>
      <c r="F41" s="295"/>
    </row>
    <row r="42" spans="2:6" ht="12.75">
      <c r="B42" s="287"/>
      <c r="C42" s="284"/>
      <c r="D42" s="291"/>
      <c r="E42" s="294" t="s">
        <v>253</v>
      </c>
      <c r="F42" s="295"/>
    </row>
    <row r="43" spans="2:6" ht="13.5" thickBot="1">
      <c r="B43" s="288"/>
      <c r="C43" s="289"/>
      <c r="D43" s="296"/>
      <c r="E43" s="297" t="s">
        <v>254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F105" sqref="F105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6.375" style="0" customWidth="1"/>
    <col min="5" max="5" width="13.375" style="0" hidden="1" customWidth="1"/>
    <col min="6" max="6" width="16.625" style="0" customWidth="1"/>
    <col min="7" max="7" width="12.375" style="0" customWidth="1"/>
    <col min="8" max="8" width="17.00390625" style="0" customWidth="1"/>
    <col min="9" max="9" width="16.375" style="0" customWidth="1"/>
    <col min="10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281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45.7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3.5" customHeight="1">
      <c r="A17" s="326" t="s">
        <v>255</v>
      </c>
      <c r="B17" s="326"/>
      <c r="C17" s="326"/>
      <c r="D17" s="326"/>
      <c r="E17" s="301"/>
      <c r="F17" s="330" t="s">
        <v>260</v>
      </c>
      <c r="G17" s="330"/>
      <c r="H17" s="330"/>
      <c r="I17" s="330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133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889400</v>
      </c>
      <c r="E24" s="191">
        <f aca="true" t="shared" si="0" ref="E24:K24">E25+E66+E95+E104</f>
        <v>0</v>
      </c>
      <c r="F24" s="191">
        <f>F27+F30+F33+F34+F44+F114</f>
        <v>195955.59</v>
      </c>
      <c r="G24" s="191">
        <f t="shared" si="0"/>
        <v>0</v>
      </c>
      <c r="H24" s="191">
        <f t="shared" si="0"/>
        <v>195955.59</v>
      </c>
      <c r="I24" s="191">
        <f t="shared" si="0"/>
        <v>195955.59</v>
      </c>
      <c r="J24" s="191">
        <f t="shared" si="0"/>
        <v>195955.59</v>
      </c>
      <c r="K24" s="191">
        <f t="shared" si="0"/>
        <v>0</v>
      </c>
      <c r="L24" s="113" t="e">
        <f>L25+L63</f>
        <v>#REF!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889400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195955.59</v>
      </c>
      <c r="I25" s="191">
        <f t="shared" si="1"/>
        <v>195955.59</v>
      </c>
      <c r="J25" s="191">
        <f t="shared" si="1"/>
        <v>195955.59</v>
      </c>
      <c r="K25" s="191">
        <f t="shared" si="1"/>
        <v>0</v>
      </c>
      <c r="L25" s="113" t="e">
        <f>L26+L55</f>
        <v>#REF!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889400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195955.59</v>
      </c>
      <c r="I26" s="191">
        <f t="shared" si="2"/>
        <v>195955.59</v>
      </c>
      <c r="J26" s="191">
        <f t="shared" si="2"/>
        <v>195955.59</v>
      </c>
      <c r="K26" s="191">
        <f t="shared" si="2"/>
        <v>0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729000</v>
      </c>
      <c r="E27" s="192">
        <f aca="true" t="shared" si="3" ref="E27:K27">E28+E29</f>
        <v>0</v>
      </c>
      <c r="F27" s="192">
        <v>164304.46</v>
      </c>
      <c r="G27" s="192">
        <f t="shared" si="3"/>
        <v>0</v>
      </c>
      <c r="H27" s="192">
        <f t="shared" si="3"/>
        <v>164304.46</v>
      </c>
      <c r="I27" s="192">
        <f t="shared" si="3"/>
        <v>164304.46</v>
      </c>
      <c r="J27" s="192">
        <f t="shared" si="3"/>
        <v>164304.46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729000</v>
      </c>
      <c r="E28" s="194"/>
      <c r="F28" s="194">
        <v>0</v>
      </c>
      <c r="G28" s="194">
        <v>0</v>
      </c>
      <c r="H28" s="194">
        <v>164304.46</v>
      </c>
      <c r="I28" s="194">
        <v>164304.46</v>
      </c>
      <c r="J28" s="194">
        <v>164304.46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160400</v>
      </c>
      <c r="E30" s="196"/>
      <c r="F30" s="196">
        <v>31651.13</v>
      </c>
      <c r="G30" s="196">
        <v>0</v>
      </c>
      <c r="H30" s="196">
        <v>31651.13</v>
      </c>
      <c r="I30" s="196">
        <v>31651.13</v>
      </c>
      <c r="J30" s="196">
        <v>31651.13</v>
      </c>
      <c r="K30" s="200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15.75" customHeight="1">
      <c r="A50" s="101" t="s">
        <v>279</v>
      </c>
      <c r="B50" s="39">
        <v>2276</v>
      </c>
      <c r="C50" s="39">
        <v>210</v>
      </c>
      <c r="D50" s="201">
        <v>0</v>
      </c>
      <c r="E50" s="201"/>
      <c r="F50" s="201"/>
      <c r="G50" s="201"/>
      <c r="H50" s="201"/>
      <c r="I50" s="201"/>
      <c r="J50" s="201"/>
      <c r="K50" s="201"/>
      <c r="L50" s="116"/>
      <c r="M50" s="5"/>
      <c r="N50" s="5"/>
    </row>
    <row r="51" spans="1:14" ht="28.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6"/>
      <c r="M51" s="5"/>
      <c r="N51" s="5"/>
    </row>
    <row r="52" spans="1:14" ht="30.75" customHeight="1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33" customHeight="1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/>
      <c r="G53" s="200"/>
      <c r="H53" s="200"/>
      <c r="I53" s="200"/>
      <c r="J53" s="200"/>
      <c r="K53" s="200">
        <f>H53-I53</f>
        <v>0</v>
      </c>
      <c r="L53" s="116"/>
      <c r="M53" s="5"/>
      <c r="N53" s="5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/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J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v>0</v>
      </c>
      <c r="L55" s="117">
        <f>L58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27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16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f aca="true" t="shared" si="13" ref="D63:L63">SUM(D64,D76,D77)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f aca="true" t="shared" si="14" ref="D64:L64">SUM(D65:D66,D71)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9">
        <f>SUM(L67:L69)</f>
        <v>0</v>
      </c>
      <c r="M66" s="13"/>
      <c r="N66" s="13"/>
    </row>
    <row r="67" spans="1:14" ht="13.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400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410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420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6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440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450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1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460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6.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</row>
    <row r="81" spans="1:12" ht="16.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</row>
    <row r="82" spans="1:12" ht="21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 t="s">
        <v>74</v>
      </c>
      <c r="K82" s="233"/>
      <c r="L82" s="82"/>
    </row>
    <row r="83" spans="1:14" ht="15" customHeight="1" hidden="1" thickTop="1">
      <c r="A83" s="92"/>
      <c r="B83" s="145"/>
      <c r="C83" s="145"/>
      <c r="D83" s="234">
        <v>4</v>
      </c>
      <c r="E83" s="234">
        <v>5</v>
      </c>
      <c r="F83" s="234">
        <v>5</v>
      </c>
      <c r="G83" s="234">
        <v>7</v>
      </c>
      <c r="H83" s="234">
        <v>8</v>
      </c>
      <c r="I83" s="234">
        <v>9</v>
      </c>
      <c r="J83" s="234">
        <v>10</v>
      </c>
      <c r="K83" s="234">
        <v>11</v>
      </c>
      <c r="L83" s="110">
        <v>11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510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 aca="true" t="shared" si="20" ref="D90:L90">SUM(D93,D108)</f>
        <v>0</v>
      </c>
      <c r="E90" s="205">
        <f t="shared" si="20"/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 t="shared" si="20"/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aca="true" t="shared" si="21" ref="G91:K92">SUM(G95,G109)</f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1" customFormat="1" ht="27.75" customHeight="1">
      <c r="A92" s="182" t="s">
        <v>75</v>
      </c>
      <c r="B92" s="167">
        <v>3220</v>
      </c>
      <c r="C92" s="167">
        <v>540</v>
      </c>
      <c r="D92" s="211">
        <f>SUM(D96,D110)</f>
        <v>0</v>
      </c>
      <c r="E92" s="211">
        <f>SUM(E96,E110)</f>
        <v>0</v>
      </c>
      <c r="F92" s="211">
        <v>0</v>
      </c>
      <c r="G92" s="211">
        <f t="shared" si="21"/>
        <v>0</v>
      </c>
      <c r="H92" s="211">
        <f t="shared" si="21"/>
        <v>0</v>
      </c>
      <c r="I92" s="211">
        <f t="shared" si="21"/>
        <v>0</v>
      </c>
      <c r="J92" s="211">
        <f t="shared" si="21"/>
        <v>0</v>
      </c>
      <c r="K92" s="211">
        <f t="shared" si="21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f aca="true" t="shared" si="22" ref="D93:L94">SUM(D95,D104)</f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>
        <f t="shared" si="22"/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560</v>
      </c>
      <c r="D94" s="211">
        <f t="shared" si="22"/>
        <v>0</v>
      </c>
      <c r="E94" s="211">
        <f t="shared" si="22"/>
        <v>0</v>
      </c>
      <c r="F94" s="211">
        <f t="shared" si="22"/>
        <v>0</v>
      </c>
      <c r="G94" s="211">
        <f t="shared" si="22"/>
        <v>0</v>
      </c>
      <c r="H94" s="211">
        <f t="shared" si="22"/>
        <v>0</v>
      </c>
      <c r="I94" s="211">
        <f t="shared" si="22"/>
        <v>0</v>
      </c>
      <c r="J94" s="211">
        <f t="shared" si="22"/>
        <v>0</v>
      </c>
      <c r="K94" s="211">
        <f t="shared" si="22"/>
        <v>0</v>
      </c>
      <c r="L94" s="12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570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22">
        <f>SUM(L96:L98)</f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6.2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67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/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41">
        <v>620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3">
        <f>SUM(L105:L107)</f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630</v>
      </c>
      <c r="D105" s="203">
        <f>SUM(D106:D108)</f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9.5" customHeight="1" hidden="1">
      <c r="A106" s="186" t="s">
        <v>69</v>
      </c>
      <c r="B106" s="41">
        <v>4220</v>
      </c>
      <c r="C106" s="174"/>
      <c r="D106" s="203">
        <f aca="true" t="shared" si="26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" customHeight="1" hidden="1">
      <c r="A107" s="241"/>
      <c r="B107" s="174"/>
      <c r="C107" s="246"/>
      <c r="D107" s="203">
        <f t="shared" si="26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03">
        <f t="shared" si="26"/>
        <v>0</v>
      </c>
      <c r="E108" s="214">
        <f aca="true" t="shared" si="27" ref="E108:K108">SUM(E109:E110)</f>
        <v>0</v>
      </c>
      <c r="F108" s="214">
        <f t="shared" si="27"/>
        <v>0</v>
      </c>
      <c r="G108" s="214">
        <f t="shared" si="27"/>
        <v>0</v>
      </c>
      <c r="H108" s="214">
        <f t="shared" si="27"/>
        <v>0</v>
      </c>
      <c r="I108" s="214">
        <f t="shared" si="27"/>
        <v>0</v>
      </c>
      <c r="J108" s="214">
        <f t="shared" si="27"/>
        <v>0</v>
      </c>
      <c r="K108" s="214">
        <f t="shared" si="27"/>
        <v>0</v>
      </c>
      <c r="L108" s="17"/>
      <c r="M108" s="18"/>
      <c r="N108" s="18"/>
    </row>
    <row r="109" spans="1:14" s="14" customFormat="1" ht="10.5" customHeight="1" hidden="1">
      <c r="A109" s="32"/>
      <c r="B109" s="141"/>
      <c r="C109" s="174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2" customHeight="1" hidden="1">
      <c r="A110" s="30"/>
      <c r="B110" s="141"/>
      <c r="C110" s="141"/>
      <c r="D110" s="203">
        <f t="shared" si="26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141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" customHeight="1" hidden="1" thickBot="1">
      <c r="A112" s="147"/>
      <c r="B112" s="41"/>
      <c r="C112" s="141"/>
      <c r="D112" s="203">
        <f t="shared" si="26"/>
        <v>0</v>
      </c>
      <c r="E112" s="219"/>
      <c r="F112" s="217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4.25" customHeight="1" hidden="1">
      <c r="A113" s="253"/>
      <c r="B113" s="187"/>
      <c r="C113" s="25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41">
        <v>650</v>
      </c>
      <c r="D115" s="191">
        <v>0</v>
      </c>
      <c r="E115" s="191"/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</row>
    <row r="116" spans="1:11" ht="15.75">
      <c r="A116" s="154"/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">
      <c r="A117" s="190" t="s">
        <v>168</v>
      </c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5.75">
      <c r="A118" s="154"/>
      <c r="B118" s="155"/>
      <c r="C118" s="155"/>
      <c r="D118" s="134"/>
      <c r="E118" s="134"/>
      <c r="F118" s="156"/>
      <c r="G118" s="157"/>
      <c r="H118" s="134"/>
      <c r="I118" s="134"/>
      <c r="J118" s="134"/>
      <c r="K118" s="134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9" ht="12.75" customHeight="1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11" t="s">
        <v>71</v>
      </c>
      <c r="C121" s="311"/>
      <c r="D121" s="49"/>
      <c r="E121" s="49"/>
      <c r="F121" s="49"/>
      <c r="G121" s="311" t="s">
        <v>173</v>
      </c>
      <c r="H121" s="311"/>
      <c r="I121" s="311"/>
      <c r="J121" s="312"/>
      <c r="K121" s="312"/>
      <c r="L121" s="312"/>
      <c r="M121" s="31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11" t="s">
        <v>71</v>
      </c>
      <c r="C124" s="311"/>
      <c r="D124" s="49"/>
      <c r="E124" s="49"/>
      <c r="F124" s="49"/>
      <c r="G124" s="311" t="s">
        <v>174</v>
      </c>
      <c r="H124" s="311"/>
      <c r="I124" s="311"/>
      <c r="J124" s="312"/>
      <c r="K124" s="312"/>
      <c r="L124" s="312"/>
      <c r="M124" s="312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J121:M121"/>
    <mergeCell ref="A21:A22"/>
    <mergeCell ref="K21:K22"/>
    <mergeCell ref="D21:D22"/>
    <mergeCell ref="B21:B22"/>
    <mergeCell ref="C21:C22"/>
    <mergeCell ref="E21:E22"/>
    <mergeCell ref="F21:F22"/>
    <mergeCell ref="A15:I15"/>
    <mergeCell ref="A16:I16"/>
    <mergeCell ref="F17:I17"/>
    <mergeCell ref="A17:D17"/>
    <mergeCell ref="A10:I10"/>
    <mergeCell ref="A11:I11"/>
    <mergeCell ref="A14:I14"/>
    <mergeCell ref="A12:I12"/>
    <mergeCell ref="I1:K1"/>
    <mergeCell ref="A3:D4"/>
    <mergeCell ref="A7:K7"/>
    <mergeCell ref="B8:H8"/>
    <mergeCell ref="I2:L4"/>
    <mergeCell ref="A6:K6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31">
      <selection activeCell="F53" sqref="F53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18.625" style="0" customWidth="1"/>
    <col min="7" max="7" width="11.75390625" style="0" customWidth="1"/>
    <col min="8" max="8" width="18.00390625" style="0" customWidth="1"/>
    <col min="9" max="9" width="18.875" style="0" customWidth="1"/>
    <col min="10" max="10" width="18.253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281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4.7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4.25" customHeight="1">
      <c r="A17" s="326" t="s">
        <v>255</v>
      </c>
      <c r="B17" s="326"/>
      <c r="C17" s="326"/>
      <c r="D17" s="326"/>
      <c r="E17" s="301"/>
      <c r="F17" s="330" t="s">
        <v>261</v>
      </c>
      <c r="G17" s="330"/>
      <c r="H17" s="330"/>
      <c r="I17" s="330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133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10551700</v>
      </c>
      <c r="E24" s="191">
        <f aca="true" t="shared" si="0" ref="E24:K24">E25+E67+E96+E105</f>
        <v>751000</v>
      </c>
      <c r="F24" s="191">
        <f>F27+F30+F33+F34+F44+F115+F62</f>
        <v>2513078.9899999998</v>
      </c>
      <c r="G24" s="191">
        <f t="shared" si="0"/>
        <v>0</v>
      </c>
      <c r="H24" s="191">
        <f t="shared" si="0"/>
        <v>2493657.35</v>
      </c>
      <c r="I24" s="191">
        <f t="shared" si="0"/>
        <v>2493657.35</v>
      </c>
      <c r="J24" s="191">
        <f t="shared" si="0"/>
        <v>2555839.5700000003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10551700</v>
      </c>
      <c r="E25" s="191">
        <f aca="true" t="shared" si="1" ref="E25:K25">E26+E31+E55+E58+E62+E66</f>
        <v>751000</v>
      </c>
      <c r="F25" s="191">
        <v>0</v>
      </c>
      <c r="G25" s="191">
        <f t="shared" si="1"/>
        <v>0</v>
      </c>
      <c r="H25" s="191">
        <f t="shared" si="1"/>
        <v>2493657.35</v>
      </c>
      <c r="I25" s="191">
        <f t="shared" si="1"/>
        <v>2493657.35</v>
      </c>
      <c r="J25" s="191">
        <f t="shared" si="1"/>
        <v>2555839.5700000003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7824900</v>
      </c>
      <c r="E26" s="191">
        <f>SUM(E27,E30,E31,E42,E43,E44,E52)</f>
        <v>375500</v>
      </c>
      <c r="F26" s="191">
        <v>0</v>
      </c>
      <c r="G26" s="191">
        <f>SUM(G27,G30,G31,G42,G43,G44,G52)</f>
        <v>0</v>
      </c>
      <c r="H26" s="191">
        <f>H28+H30</f>
        <v>1885006.12</v>
      </c>
      <c r="I26" s="191">
        <f>I28+I30</f>
        <v>1885006.12</v>
      </c>
      <c r="J26" s="191">
        <f>J28+J30</f>
        <v>1885006.12</v>
      </c>
      <c r="K26" s="191">
        <f>K28+K30</f>
        <v>0</v>
      </c>
      <c r="L26" s="51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 aca="true" t="shared" si="2" ref="D27:K27">SUM(D28:D29)</f>
        <v>6413800</v>
      </c>
      <c r="E27" s="192">
        <f t="shared" si="2"/>
        <v>0</v>
      </c>
      <c r="F27" s="192">
        <v>1544520.32</v>
      </c>
      <c r="G27" s="192">
        <f t="shared" si="2"/>
        <v>0</v>
      </c>
      <c r="H27" s="192">
        <f t="shared" si="2"/>
        <v>1544520.32</v>
      </c>
      <c r="I27" s="192">
        <f t="shared" si="2"/>
        <v>1544520.32</v>
      </c>
      <c r="J27" s="192">
        <f t="shared" si="2"/>
        <v>1544520.32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6413800</v>
      </c>
      <c r="E28" s="194"/>
      <c r="F28" s="194">
        <v>0</v>
      </c>
      <c r="G28" s="194">
        <v>0</v>
      </c>
      <c r="H28" s="194">
        <v>1544520.32</v>
      </c>
      <c r="I28" s="194">
        <v>1544520.32</v>
      </c>
      <c r="J28" s="194">
        <v>1544520.32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1411100</v>
      </c>
      <c r="E30" s="196"/>
      <c r="F30" s="196">
        <v>340485.8</v>
      </c>
      <c r="G30" s="196">
        <v>0</v>
      </c>
      <c r="H30" s="196">
        <v>340485.8</v>
      </c>
      <c r="I30" s="196">
        <v>340485.8</v>
      </c>
      <c r="J30" s="196">
        <v>340485.8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2726800</v>
      </c>
      <c r="E31" s="191">
        <f>E32+E33+E34+E35+E42+E43+E52</f>
        <v>375500</v>
      </c>
      <c r="F31" s="191">
        <v>0</v>
      </c>
      <c r="G31" s="191">
        <f>G32+G33+G34+G35+G42+G43+G52</f>
        <v>0</v>
      </c>
      <c r="H31" s="191">
        <f>H32+H33+H34+H35+H42+H43+H52+H44</f>
        <v>608651.23</v>
      </c>
      <c r="I31" s="191">
        <f>I32+I33+I34+I35+I42+I43+I52+I44</f>
        <v>608651.23</v>
      </c>
      <c r="J31" s="191">
        <f>J32+J33+J34+J35+J42+J43+J52+J44</f>
        <v>670833.45</v>
      </c>
      <c r="K31" s="191">
        <f>K32+K33+K34+K35+K42+K43+K52+K44</f>
        <v>0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60900</v>
      </c>
      <c r="E32" s="196"/>
      <c r="F32" s="196">
        <v>0</v>
      </c>
      <c r="G32" s="196">
        <v>0</v>
      </c>
      <c r="H32" s="196">
        <v>12000</v>
      </c>
      <c r="I32" s="196">
        <v>12000</v>
      </c>
      <c r="J32" s="196">
        <v>789.45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3500</v>
      </c>
      <c r="E33" s="196">
        <v>2500</v>
      </c>
      <c r="F33" s="196">
        <v>1559.25</v>
      </c>
      <c r="G33" s="196">
        <v>0</v>
      </c>
      <c r="H33" s="196">
        <v>1559.25</v>
      </c>
      <c r="I33" s="196">
        <v>1559.25</v>
      </c>
      <c r="J33" s="196">
        <v>904.5</v>
      </c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1543100</v>
      </c>
      <c r="E34" s="196">
        <v>373000</v>
      </c>
      <c r="F34" s="196">
        <v>229343.59</v>
      </c>
      <c r="G34" s="196">
        <v>0</v>
      </c>
      <c r="H34" s="196">
        <v>209921.95</v>
      </c>
      <c r="I34" s="196">
        <v>209921.95</v>
      </c>
      <c r="J34" s="196">
        <v>283969.47</v>
      </c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86600</v>
      </c>
      <c r="E35" s="196"/>
      <c r="F35" s="196">
        <v>0</v>
      </c>
      <c r="G35" s="196">
        <v>0</v>
      </c>
      <c r="H35" s="196">
        <v>7837.3</v>
      </c>
      <c r="I35" s="196">
        <v>7837.3</v>
      </c>
      <c r="J35" s="196">
        <v>7837.3</v>
      </c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1032700</v>
      </c>
      <c r="E44" s="192">
        <f aca="true" t="shared" si="4" ref="E44:L44">E45+E46+E47+E48+E49</f>
        <v>0</v>
      </c>
      <c r="F44" s="192">
        <v>377332.73</v>
      </c>
      <c r="G44" s="192">
        <f t="shared" si="4"/>
        <v>0</v>
      </c>
      <c r="H44" s="192">
        <f t="shared" si="4"/>
        <v>377332.73</v>
      </c>
      <c r="I44" s="192">
        <f t="shared" si="4"/>
        <v>377332.73</v>
      </c>
      <c r="J44" s="192">
        <f t="shared" si="4"/>
        <v>377332.73</v>
      </c>
      <c r="K44" s="192">
        <f t="shared" si="4"/>
        <v>0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739600</v>
      </c>
      <c r="E45" s="194"/>
      <c r="F45" s="194">
        <v>0</v>
      </c>
      <c r="G45" s="194">
        <v>0</v>
      </c>
      <c r="H45" s="194">
        <v>300400</v>
      </c>
      <c r="I45" s="194">
        <v>300400</v>
      </c>
      <c r="J45" s="194">
        <v>300400</v>
      </c>
      <c r="K45" s="194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70000</v>
      </c>
      <c r="E46" s="194"/>
      <c r="F46" s="194">
        <v>0</v>
      </c>
      <c r="G46" s="194">
        <v>0</v>
      </c>
      <c r="H46" s="194">
        <v>15166</v>
      </c>
      <c r="I46" s="194">
        <v>15166</v>
      </c>
      <c r="J46" s="194">
        <v>15166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223100</v>
      </c>
      <c r="E47" s="194"/>
      <c r="F47" s="194">
        <v>0</v>
      </c>
      <c r="G47" s="194">
        <v>0</v>
      </c>
      <c r="H47" s="194">
        <v>61766.73</v>
      </c>
      <c r="I47" s="194">
        <v>61766.73</v>
      </c>
      <c r="J47" s="194">
        <v>61766.73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/>
      <c r="F52" s="196">
        <v>0</v>
      </c>
      <c r="G52" s="196">
        <v>0</v>
      </c>
      <c r="H52" s="196">
        <f>H53+H54</f>
        <v>0</v>
      </c>
      <c r="I52" s="196">
        <f>I53+I54</f>
        <v>0</v>
      </c>
      <c r="J52" s="196">
        <f>J53+J54</f>
        <v>0</v>
      </c>
      <c r="K52" s="196"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6" ref="E55:K55">E56+E57</f>
        <v>0</v>
      </c>
      <c r="F55" s="201">
        <f t="shared" si="6"/>
        <v>0</v>
      </c>
      <c r="G55" s="201">
        <f t="shared" si="6"/>
        <v>0</v>
      </c>
      <c r="H55" s="201">
        <f t="shared" si="6"/>
        <v>0</v>
      </c>
      <c r="I55" s="201">
        <f t="shared" si="6"/>
        <v>0</v>
      </c>
      <c r="J55" s="201">
        <f t="shared" si="6"/>
        <v>0</v>
      </c>
      <c r="K55" s="201">
        <f t="shared" si="6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D57+D58+D59</f>
        <v>0</v>
      </c>
      <c r="E56" s="196">
        <f aca="true" t="shared" si="7" ref="E56:K56">E59</f>
        <v>0</v>
      </c>
      <c r="F56" s="196">
        <v>0</v>
      </c>
      <c r="G56" s="196">
        <f t="shared" si="7"/>
        <v>0</v>
      </c>
      <c r="H56" s="196">
        <f t="shared" si="7"/>
        <v>0</v>
      </c>
      <c r="I56" s="196">
        <f t="shared" si="7"/>
        <v>0</v>
      </c>
      <c r="J56" s="196">
        <f t="shared" si="7"/>
        <v>0</v>
      </c>
      <c r="K56" s="196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8" ref="E58:K58">E59+E60+E61</f>
        <v>0</v>
      </c>
      <c r="F58" s="201">
        <f t="shared" si="8"/>
        <v>0</v>
      </c>
      <c r="G58" s="201">
        <f t="shared" si="8"/>
        <v>0</v>
      </c>
      <c r="H58" s="201">
        <f t="shared" si="8"/>
        <v>0</v>
      </c>
      <c r="I58" s="201">
        <f t="shared" si="8"/>
        <v>0</v>
      </c>
      <c r="J58" s="201">
        <f t="shared" si="8"/>
        <v>0</v>
      </c>
      <c r="K58" s="201">
        <f t="shared" si="8"/>
        <v>0</v>
      </c>
      <c r="L58" s="116">
        <v>0</v>
      </c>
      <c r="M58" s="13"/>
      <c r="N58" s="13"/>
    </row>
    <row r="59" spans="1:14" s="14" customFormat="1" ht="14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9" ref="E59:L59">SUM(E60:E62)</f>
        <v>0</v>
      </c>
      <c r="F59" s="192"/>
      <c r="G59" s="192">
        <f t="shared" si="9"/>
        <v>0</v>
      </c>
      <c r="H59" s="192">
        <v>0</v>
      </c>
      <c r="I59" s="192">
        <v>0</v>
      </c>
      <c r="J59" s="192">
        <v>0</v>
      </c>
      <c r="K59" s="192">
        <f t="shared" si="9"/>
        <v>0</v>
      </c>
      <c r="L59" s="115">
        <f t="shared" si="9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/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v>0</v>
      </c>
      <c r="E64" s="272">
        <f aca="true" t="shared" si="11" ref="E64:K64">SUM(E65,E77,E78)</f>
        <v>0</v>
      </c>
      <c r="F64" s="272">
        <f t="shared" si="11"/>
        <v>0</v>
      </c>
      <c r="G64" s="272">
        <f t="shared" si="11"/>
        <v>0</v>
      </c>
      <c r="H64" s="272">
        <v>0</v>
      </c>
      <c r="I64" s="272">
        <v>0</v>
      </c>
      <c r="J64" s="272">
        <v>0</v>
      </c>
      <c r="K64" s="272">
        <f t="shared" si="11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/>
      <c r="E65" s="211">
        <f>SUM(E66:E67,E72)</f>
        <v>0</v>
      </c>
      <c r="F65" s="211">
        <f>SUM(F66:F67,F72)</f>
        <v>0</v>
      </c>
      <c r="G65" s="211">
        <f>SUM(G66:G67,G72)</f>
        <v>0</v>
      </c>
      <c r="H65" s="211"/>
      <c r="I65" s="211"/>
      <c r="J65" s="211"/>
      <c r="K65" s="211">
        <f>H65-I65</f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2" ref="E67:K67">E68+E91</f>
        <v>0</v>
      </c>
      <c r="F67" s="191">
        <f t="shared" si="12"/>
        <v>0</v>
      </c>
      <c r="G67" s="191">
        <f t="shared" si="12"/>
        <v>0</v>
      </c>
      <c r="H67" s="191">
        <f t="shared" si="12"/>
        <v>0</v>
      </c>
      <c r="I67" s="191">
        <f t="shared" si="12"/>
        <v>0</v>
      </c>
      <c r="J67" s="191">
        <f t="shared" si="12"/>
        <v>0</v>
      </c>
      <c r="K67" s="191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2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21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6" ref="E75:K75">E76+E78</f>
        <v>0</v>
      </c>
      <c r="F75" s="196">
        <f t="shared" si="16"/>
        <v>0</v>
      </c>
      <c r="G75" s="196">
        <f t="shared" si="16"/>
        <v>0</v>
      </c>
      <c r="H75" s="196">
        <f t="shared" si="16"/>
        <v>0</v>
      </c>
      <c r="I75" s="196">
        <f t="shared" si="16"/>
        <v>0</v>
      </c>
      <c r="J75" s="196">
        <f t="shared" si="16"/>
        <v>0</v>
      </c>
      <c r="K75" s="196">
        <f t="shared" si="16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3.5" customHeight="1">
      <c r="A78" s="95" t="s">
        <v>148</v>
      </c>
      <c r="B78" s="39">
        <v>3132</v>
      </c>
      <c r="C78" s="39">
        <v>450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2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7" ref="E79:K79">E80+E82+E88</f>
        <v>0</v>
      </c>
      <c r="F79" s="268">
        <f t="shared" si="17"/>
        <v>0</v>
      </c>
      <c r="G79" s="268">
        <f t="shared" si="17"/>
        <v>0</v>
      </c>
      <c r="H79" s="268">
        <f t="shared" si="17"/>
        <v>0</v>
      </c>
      <c r="I79" s="268">
        <f t="shared" si="17"/>
        <v>0</v>
      </c>
      <c r="J79" s="268">
        <f t="shared" si="17"/>
        <v>0</v>
      </c>
      <c r="K79" s="268">
        <f t="shared" si="17"/>
        <v>0</v>
      </c>
      <c r="L79" s="120" t="s">
        <v>80</v>
      </c>
      <c r="M79" s="5"/>
      <c r="N79" s="5"/>
    </row>
    <row r="80" spans="1:14" ht="13.5" customHeight="1">
      <c r="A80" s="95" t="s">
        <v>203</v>
      </c>
      <c r="B80" s="39">
        <v>3141</v>
      </c>
      <c r="C80" s="39">
        <v>470</v>
      </c>
      <c r="D80" s="255">
        <v>0</v>
      </c>
      <c r="E80" s="255"/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4.25" customHeight="1">
      <c r="A82" s="92" t="s">
        <v>204</v>
      </c>
      <c r="B82" s="39">
        <v>3142</v>
      </c>
      <c r="C82" s="39">
        <v>480</v>
      </c>
      <c r="D82" s="255">
        <v>0</v>
      </c>
      <c r="E82" s="255"/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.7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3.2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8" ref="E91:K91">E92+E93+E94+E95</f>
        <v>0</v>
      </c>
      <c r="F91" s="205">
        <f t="shared" si="18"/>
        <v>0</v>
      </c>
      <c r="G91" s="205">
        <f t="shared" si="18"/>
        <v>0</v>
      </c>
      <c r="H91" s="205">
        <f t="shared" si="18"/>
        <v>0</v>
      </c>
      <c r="I91" s="205">
        <f t="shared" si="18"/>
        <v>0</v>
      </c>
      <c r="J91" s="205">
        <f t="shared" si="18"/>
        <v>0</v>
      </c>
      <c r="K91" s="205">
        <f t="shared" si="18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19" ref="D92:K92">SUM(D96,D110)</f>
        <v>0</v>
      </c>
      <c r="E92" s="211">
        <f t="shared" si="19"/>
        <v>0</v>
      </c>
      <c r="F92" s="211">
        <f t="shared" si="19"/>
        <v>0</v>
      </c>
      <c r="G92" s="211">
        <f t="shared" si="19"/>
        <v>0</v>
      </c>
      <c r="H92" s="211">
        <f t="shared" si="19"/>
        <v>0</v>
      </c>
      <c r="I92" s="211">
        <f t="shared" si="19"/>
        <v>0</v>
      </c>
      <c r="J92" s="211">
        <f t="shared" si="19"/>
        <v>0</v>
      </c>
      <c r="K92" s="211">
        <f t="shared" si="19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211">
        <f aca="true" t="shared" si="20" ref="D93:K93">SUM(D97,D111)</f>
        <v>0</v>
      </c>
      <c r="E93" s="211">
        <f t="shared" si="20"/>
        <v>0</v>
      </c>
      <c r="F93" s="211">
        <f t="shared" si="20"/>
        <v>0</v>
      </c>
      <c r="G93" s="211">
        <f t="shared" si="20"/>
        <v>0</v>
      </c>
      <c r="H93" s="211">
        <f t="shared" si="20"/>
        <v>0</v>
      </c>
      <c r="I93" s="211">
        <f t="shared" si="20"/>
        <v>0</v>
      </c>
      <c r="J93" s="211">
        <f t="shared" si="20"/>
        <v>0</v>
      </c>
      <c r="K93" s="211">
        <f t="shared" si="20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f aca="true" t="shared" si="21" ref="D94:K95">SUM(D96,D105)</f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>
        <v>0</v>
      </c>
      <c r="M94" s="19"/>
      <c r="N94" s="19"/>
    </row>
    <row r="95" spans="1:14" s="20" customFormat="1" ht="20.25" customHeight="1">
      <c r="A95" s="182" t="s">
        <v>108</v>
      </c>
      <c r="B95" s="167">
        <v>3240</v>
      </c>
      <c r="C95" s="167">
        <v>560</v>
      </c>
      <c r="D95" s="211">
        <f t="shared" si="21"/>
        <v>0</v>
      </c>
      <c r="E95" s="211">
        <f t="shared" si="21"/>
        <v>0</v>
      </c>
      <c r="F95" s="211">
        <f t="shared" si="21"/>
        <v>0</v>
      </c>
      <c r="G95" s="211">
        <f t="shared" si="21"/>
        <v>0</v>
      </c>
      <c r="H95" s="211">
        <f t="shared" si="21"/>
        <v>0</v>
      </c>
      <c r="I95" s="211">
        <f t="shared" si="21"/>
        <v>0</v>
      </c>
      <c r="J95" s="211">
        <f t="shared" si="21"/>
        <v>0</v>
      </c>
      <c r="K95" s="21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206">
        <f>D98+D99+D100</f>
        <v>0</v>
      </c>
      <c r="E97" s="206">
        <f aca="true" t="shared" si="23" ref="E97:K97">E98+E99+E100</f>
        <v>0</v>
      </c>
      <c r="F97" s="206">
        <f t="shared" si="23"/>
        <v>0</v>
      </c>
      <c r="G97" s="206">
        <f t="shared" si="23"/>
        <v>0</v>
      </c>
      <c r="H97" s="206">
        <f t="shared" si="23"/>
        <v>0</v>
      </c>
      <c r="I97" s="206">
        <f t="shared" si="23"/>
        <v>0</v>
      </c>
      <c r="J97" s="206">
        <f t="shared" si="23"/>
        <v>0</v>
      </c>
      <c r="K97" s="206">
        <f t="shared" si="23"/>
        <v>0</v>
      </c>
      <c r="L97" s="111">
        <v>0</v>
      </c>
      <c r="M97" s="5"/>
      <c r="N97" s="5"/>
    </row>
    <row r="98" spans="1:14" ht="27.75" customHeight="1">
      <c r="A98" s="95" t="s">
        <v>61</v>
      </c>
      <c r="B98" s="39">
        <v>4111</v>
      </c>
      <c r="C98" s="39">
        <v>590</v>
      </c>
      <c r="D98" s="221">
        <f aca="true" t="shared" si="24" ref="D98:K98">SUM(D99:D106)</f>
        <v>0</v>
      </c>
      <c r="E98" s="221">
        <f t="shared" si="24"/>
        <v>0</v>
      </c>
      <c r="F98" s="221">
        <f t="shared" si="24"/>
        <v>0</v>
      </c>
      <c r="G98" s="221">
        <f t="shared" si="24"/>
        <v>0</v>
      </c>
      <c r="H98" s="221">
        <f t="shared" si="24"/>
        <v>0</v>
      </c>
      <c r="I98" s="221">
        <f t="shared" si="24"/>
        <v>0</v>
      </c>
      <c r="J98" s="221">
        <f t="shared" si="24"/>
        <v>0</v>
      </c>
      <c r="K98" s="221">
        <f t="shared" si="24"/>
        <v>0</v>
      </c>
      <c r="L98" s="111">
        <v>0</v>
      </c>
      <c r="M98" s="5"/>
      <c r="N98" s="5"/>
    </row>
    <row r="99" spans="1:14" ht="16.5" customHeight="1">
      <c r="A99" s="95" t="s">
        <v>62</v>
      </c>
      <c r="B99" s="39">
        <v>4112</v>
      </c>
      <c r="C99" s="41">
        <v>600</v>
      </c>
      <c r="D99" s="221">
        <f aca="true" t="shared" si="25" ref="D99:K99">SUM(D105:D107)</f>
        <v>0</v>
      </c>
      <c r="E99" s="221">
        <f t="shared" si="25"/>
        <v>0</v>
      </c>
      <c r="F99" s="221">
        <f t="shared" si="25"/>
        <v>0</v>
      </c>
      <c r="G99" s="221">
        <f t="shared" si="25"/>
        <v>0</v>
      </c>
      <c r="H99" s="221">
        <f t="shared" si="25"/>
        <v>0</v>
      </c>
      <c r="I99" s="221">
        <f t="shared" si="25"/>
        <v>0</v>
      </c>
      <c r="J99" s="221">
        <f t="shared" si="25"/>
        <v>0</v>
      </c>
      <c r="K99" s="221">
        <f t="shared" si="25"/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221">
        <f>SUM(D106:D108)</f>
        <v>0</v>
      </c>
      <c r="E100" s="221"/>
      <c r="F100" s="221">
        <f aca="true" t="shared" si="26" ref="F100:K100">SUM(F106:F108)</f>
        <v>0</v>
      </c>
      <c r="G100" s="221">
        <f t="shared" si="26"/>
        <v>0</v>
      </c>
      <c r="H100" s="221">
        <f t="shared" si="26"/>
        <v>0</v>
      </c>
      <c r="I100" s="221">
        <f t="shared" si="26"/>
        <v>0</v>
      </c>
      <c r="J100" s="221">
        <f t="shared" si="26"/>
        <v>0</v>
      </c>
      <c r="K100" s="221">
        <f t="shared" si="26"/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206">
        <f>SUM(D107:D109)</f>
        <v>0</v>
      </c>
      <c r="E101" s="206"/>
      <c r="F101" s="206">
        <f aca="true" t="shared" si="27" ref="F101:K101">SUM(F107:F109)</f>
        <v>0</v>
      </c>
      <c r="G101" s="206">
        <f t="shared" si="27"/>
        <v>0</v>
      </c>
      <c r="H101" s="206">
        <f t="shared" si="27"/>
        <v>0</v>
      </c>
      <c r="I101" s="206">
        <f t="shared" si="27"/>
        <v>0</v>
      </c>
      <c r="J101" s="206">
        <f t="shared" si="27"/>
        <v>0</v>
      </c>
      <c r="K101" s="206">
        <f t="shared" si="27"/>
        <v>0</v>
      </c>
      <c r="L101" s="153"/>
      <c r="M101" s="5"/>
      <c r="N101" s="5"/>
    </row>
    <row r="102" spans="1:14" ht="25.5" customHeight="1" hidden="1">
      <c r="A102" s="185" t="s">
        <v>64</v>
      </c>
      <c r="B102" s="174">
        <v>4121</v>
      </c>
      <c r="C102" s="39">
        <v>610</v>
      </c>
      <c r="D102" s="206">
        <f>SUM(D108:D110)</f>
        <v>0</v>
      </c>
      <c r="E102" s="206"/>
      <c r="F102" s="206">
        <f aca="true" t="shared" si="28" ref="F102:K102">SUM(F108:F110)</f>
        <v>0</v>
      </c>
      <c r="G102" s="206">
        <f t="shared" si="28"/>
        <v>0</v>
      </c>
      <c r="H102" s="206">
        <f t="shared" si="28"/>
        <v>0</v>
      </c>
      <c r="I102" s="206">
        <f t="shared" si="28"/>
        <v>0</v>
      </c>
      <c r="J102" s="206">
        <f t="shared" si="28"/>
        <v>0</v>
      </c>
      <c r="K102" s="206">
        <f t="shared" si="28"/>
        <v>0</v>
      </c>
      <c r="L102" s="153"/>
      <c r="M102" s="5"/>
      <c r="N102" s="5"/>
    </row>
    <row r="103" spans="1:14" ht="15.75" customHeight="1" hidden="1">
      <c r="A103" s="185" t="s">
        <v>157</v>
      </c>
      <c r="B103" s="174">
        <v>4122</v>
      </c>
      <c r="C103" s="167"/>
      <c r="D103" s="206">
        <f>SUM(D109:D111)</f>
        <v>0</v>
      </c>
      <c r="E103" s="206"/>
      <c r="F103" s="206">
        <f aca="true" t="shared" si="29" ref="F103:K103">SUM(F109:F111)</f>
        <v>0</v>
      </c>
      <c r="G103" s="206">
        <f t="shared" si="29"/>
        <v>0</v>
      </c>
      <c r="H103" s="206">
        <f t="shared" si="29"/>
        <v>0</v>
      </c>
      <c r="I103" s="206">
        <f t="shared" si="29"/>
        <v>0</v>
      </c>
      <c r="J103" s="206">
        <f t="shared" si="29"/>
        <v>0</v>
      </c>
      <c r="K103" s="206">
        <f t="shared" si="29"/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6">
        <f>SUM(D110:D112)</f>
        <v>0</v>
      </c>
      <c r="E104" s="206"/>
      <c r="F104" s="206">
        <f aca="true" t="shared" si="30" ref="F104:K104">SUM(F110:F112)</f>
        <v>0</v>
      </c>
      <c r="G104" s="206">
        <f t="shared" si="30"/>
        <v>0</v>
      </c>
      <c r="H104" s="206">
        <f t="shared" si="30"/>
        <v>0</v>
      </c>
      <c r="I104" s="206">
        <f t="shared" si="30"/>
        <v>0</v>
      </c>
      <c r="J104" s="206">
        <f t="shared" si="30"/>
        <v>0</v>
      </c>
      <c r="K104" s="206">
        <f t="shared" si="30"/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31" ref="E105:K105">E106</f>
        <v>0</v>
      </c>
      <c r="F105" s="191">
        <f t="shared" si="31"/>
        <v>0</v>
      </c>
      <c r="G105" s="191">
        <f t="shared" si="31"/>
        <v>0</v>
      </c>
      <c r="H105" s="191">
        <f t="shared" si="31"/>
        <v>0</v>
      </c>
      <c r="I105" s="191">
        <f t="shared" si="31"/>
        <v>0</v>
      </c>
      <c r="J105" s="191">
        <f t="shared" si="31"/>
        <v>0</v>
      </c>
      <c r="K105" s="191">
        <f t="shared" si="31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32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32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32"/>
        <v>0</v>
      </c>
      <c r="E109" s="226">
        <f aca="true" t="shared" si="33" ref="E109:K109">SUM(E110:E111)</f>
        <v>0</v>
      </c>
      <c r="F109" s="226">
        <f t="shared" si="33"/>
        <v>0</v>
      </c>
      <c r="G109" s="226">
        <f t="shared" si="33"/>
        <v>0</v>
      </c>
      <c r="H109" s="226">
        <f t="shared" si="33"/>
        <v>0</v>
      </c>
      <c r="I109" s="226">
        <f t="shared" si="33"/>
        <v>0</v>
      </c>
      <c r="J109" s="226">
        <f t="shared" si="33"/>
        <v>0</v>
      </c>
      <c r="K109" s="226">
        <f t="shared" si="33"/>
        <v>0</v>
      </c>
      <c r="L109" s="17"/>
      <c r="M109" s="18"/>
      <c r="N109" s="18"/>
    </row>
    <row r="110" spans="1:14" s="14" customFormat="1" ht="14.25" customHeight="1" hidden="1">
      <c r="A110" s="32"/>
      <c r="B110" s="141"/>
      <c r="C110" s="174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3.5" customHeight="1" hidden="1">
      <c r="A111" s="30"/>
      <c r="B111" s="141"/>
      <c r="C111" s="141"/>
      <c r="D111" s="203">
        <f t="shared" si="32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32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7.25" customHeight="1" hidden="1" thickBot="1">
      <c r="A113" s="147"/>
      <c r="B113" s="41"/>
      <c r="C113" s="141"/>
      <c r="D113" s="203">
        <f t="shared" si="32"/>
        <v>0</v>
      </c>
      <c r="E113" s="218"/>
      <c r="F113" s="218">
        <v>158465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2" customHeight="1" hidden="1">
      <c r="A114" s="253"/>
      <c r="B114" s="187"/>
      <c r="C114" s="25"/>
      <c r="D114" s="223">
        <f t="shared" si="32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19837.3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F17:I17"/>
    <mergeCell ref="A17:D17"/>
    <mergeCell ref="I1:K1"/>
    <mergeCell ref="A3:D4"/>
    <mergeCell ref="A7:K7"/>
    <mergeCell ref="B8:H8"/>
    <mergeCell ref="I2:L4"/>
    <mergeCell ref="A6:K6"/>
    <mergeCell ref="A21:A22"/>
    <mergeCell ref="B21:B22"/>
    <mergeCell ref="J21:J22"/>
    <mergeCell ref="B122:C122"/>
    <mergeCell ref="G122:I122"/>
    <mergeCell ref="J122:M122"/>
    <mergeCell ref="I21:I22"/>
    <mergeCell ref="G21:G22"/>
    <mergeCell ref="K21:K22"/>
    <mergeCell ref="L21:L22"/>
    <mergeCell ref="J125:M125"/>
    <mergeCell ref="B125:C125"/>
    <mergeCell ref="G125:I125"/>
    <mergeCell ref="E21:E22"/>
    <mergeCell ref="F21:F22"/>
    <mergeCell ref="H21:H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1" r:id="rId1"/>
  <rowBreaks count="2" manualBreakCount="2">
    <brk id="51" max="11" man="1"/>
    <brk id="9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281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30.7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5.75" customHeight="1">
      <c r="A17" s="326" t="s">
        <v>255</v>
      </c>
      <c r="B17" s="326"/>
      <c r="C17" s="326"/>
      <c r="D17" s="326"/>
      <c r="E17" s="301"/>
      <c r="F17" s="330" t="s">
        <v>262</v>
      </c>
      <c r="G17" s="330"/>
      <c r="H17" s="330"/>
      <c r="I17" s="330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182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133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1211400</v>
      </c>
      <c r="E24" s="191">
        <f aca="true" t="shared" si="0" ref="E24:K24">E25+E67+E96+E105</f>
        <v>728200</v>
      </c>
      <c r="F24" s="191">
        <f>F27+F30+F33+F34+F44+F115+F54</f>
        <v>210033.15</v>
      </c>
      <c r="G24" s="191">
        <f t="shared" si="0"/>
        <v>0</v>
      </c>
      <c r="H24" s="191">
        <f t="shared" si="0"/>
        <v>203674.72</v>
      </c>
      <c r="I24" s="191">
        <f t="shared" si="0"/>
        <v>203674.72</v>
      </c>
      <c r="J24" s="191">
        <f t="shared" si="0"/>
        <v>206203.21</v>
      </c>
      <c r="K24" s="191">
        <f t="shared" si="0"/>
        <v>0</v>
      </c>
      <c r="L24" s="113">
        <f>L25+L61</f>
        <v>0</v>
      </c>
      <c r="M24" s="5"/>
      <c r="N24" s="5"/>
    </row>
    <row r="25" spans="1:14" ht="33" customHeight="1">
      <c r="A25" s="247" t="s">
        <v>206</v>
      </c>
      <c r="B25" s="46">
        <v>2000</v>
      </c>
      <c r="C25" s="166" t="s">
        <v>81</v>
      </c>
      <c r="D25" s="191">
        <f>D26+D31+D55+D58+D62+D66</f>
        <v>1211400</v>
      </c>
      <c r="E25" s="191">
        <f aca="true" t="shared" si="1" ref="E25:K25">E26+E31+E55+E58+E62+E66</f>
        <v>728200</v>
      </c>
      <c r="F25" s="191">
        <v>0</v>
      </c>
      <c r="G25" s="191">
        <f t="shared" si="1"/>
        <v>0</v>
      </c>
      <c r="H25" s="191">
        <f>H26+H31+H55+H58+H62+H66</f>
        <v>203674.72</v>
      </c>
      <c r="I25" s="191">
        <f t="shared" si="1"/>
        <v>203674.72</v>
      </c>
      <c r="J25" s="191">
        <f t="shared" si="1"/>
        <v>206203.21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580300</v>
      </c>
      <c r="E26" s="191">
        <f>E27+E30+E31+E42+E43+E44+E52</f>
        <v>364100</v>
      </c>
      <c r="F26" s="191">
        <v>0</v>
      </c>
      <c r="G26" s="191">
        <f>G27+G30+G31+G42+G43+G44+G52</f>
        <v>0</v>
      </c>
      <c r="H26" s="191">
        <f>H27+H30</f>
        <v>127348.26</v>
      </c>
      <c r="I26" s="191">
        <f>I27+I30</f>
        <v>127348.26</v>
      </c>
      <c r="J26" s="191">
        <f>J27+J30</f>
        <v>127348.26</v>
      </c>
      <c r="K26" s="191">
        <f>K27+K30</f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475600</v>
      </c>
      <c r="E27" s="192">
        <f aca="true" t="shared" si="2" ref="E27:K27">E28+E29</f>
        <v>0</v>
      </c>
      <c r="F27" s="192">
        <v>104376.39</v>
      </c>
      <c r="G27" s="192">
        <f t="shared" si="2"/>
        <v>0</v>
      </c>
      <c r="H27" s="192">
        <f t="shared" si="2"/>
        <v>104376.39</v>
      </c>
      <c r="I27" s="192">
        <f t="shared" si="2"/>
        <v>104376.39</v>
      </c>
      <c r="J27" s="192">
        <f t="shared" si="2"/>
        <v>104376.39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475600</v>
      </c>
      <c r="E28" s="194"/>
      <c r="F28" s="194">
        <v>0</v>
      </c>
      <c r="G28" s="194">
        <v>0</v>
      </c>
      <c r="H28" s="194">
        <v>104376.39</v>
      </c>
      <c r="I28" s="194">
        <v>104376.39</v>
      </c>
      <c r="J28" s="194">
        <v>104376.39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104700</v>
      </c>
      <c r="E30" s="196"/>
      <c r="F30" s="196">
        <v>22971.87</v>
      </c>
      <c r="G30" s="196">
        <v>0</v>
      </c>
      <c r="H30" s="196">
        <v>22971.87</v>
      </c>
      <c r="I30" s="196">
        <v>22971.87</v>
      </c>
      <c r="J30" s="196">
        <v>22971.87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612900</v>
      </c>
      <c r="E31" s="191">
        <f aca="true" t="shared" si="3" ref="E31:K31">E32+E33+E34+E35+E42+E43+E44+E52</f>
        <v>364100</v>
      </c>
      <c r="F31" s="191">
        <v>0</v>
      </c>
      <c r="G31" s="191">
        <f t="shared" si="3"/>
        <v>0</v>
      </c>
      <c r="H31" s="191">
        <f t="shared" si="3"/>
        <v>76273.42000000001</v>
      </c>
      <c r="I31" s="191">
        <f t="shared" si="3"/>
        <v>76273.42000000001</v>
      </c>
      <c r="J31" s="191">
        <f t="shared" si="3"/>
        <v>78801.91</v>
      </c>
      <c r="K31" s="191">
        <f t="shared" si="3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18400</v>
      </c>
      <c r="E32" s="196"/>
      <c r="F32" s="196">
        <v>0</v>
      </c>
      <c r="G32" s="196">
        <v>0</v>
      </c>
      <c r="H32" s="196">
        <v>4422.6</v>
      </c>
      <c r="I32" s="196">
        <v>4422.6</v>
      </c>
      <c r="J32" s="196">
        <v>2252.04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800</v>
      </c>
      <c r="E33" s="196">
        <v>8000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100000</v>
      </c>
      <c r="E34" s="196">
        <v>356100</v>
      </c>
      <c r="F34" s="196">
        <v>27300</v>
      </c>
      <c r="G34" s="196">
        <v>0</v>
      </c>
      <c r="H34" s="196">
        <v>20941.57</v>
      </c>
      <c r="I34" s="196">
        <v>20941.57</v>
      </c>
      <c r="J34" s="196">
        <v>25640.62</v>
      </c>
      <c r="K34" s="196">
        <f t="shared" si="4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70400</v>
      </c>
      <c r="E35" s="196"/>
      <c r="F35" s="196">
        <v>0</v>
      </c>
      <c r="G35" s="196">
        <v>0</v>
      </c>
      <c r="H35" s="196">
        <v>5965.76</v>
      </c>
      <c r="I35" s="196">
        <v>5965.76</v>
      </c>
      <c r="J35" s="196">
        <v>5965.76</v>
      </c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3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422900</v>
      </c>
      <c r="E44" s="192">
        <f aca="true" t="shared" si="6" ref="E44:K44">E45+E46+E47+E48+E49</f>
        <v>0</v>
      </c>
      <c r="F44" s="192">
        <v>44943.49</v>
      </c>
      <c r="G44" s="192">
        <f t="shared" si="6"/>
        <v>0</v>
      </c>
      <c r="H44" s="192">
        <f t="shared" si="6"/>
        <v>44943.490000000005</v>
      </c>
      <c r="I44" s="192">
        <f t="shared" si="6"/>
        <v>44943.490000000005</v>
      </c>
      <c r="J44" s="192">
        <f t="shared" si="6"/>
        <v>44943.490000000005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40000</v>
      </c>
      <c r="E46" s="194"/>
      <c r="F46" s="194">
        <v>0</v>
      </c>
      <c r="G46" s="194">
        <v>0</v>
      </c>
      <c r="H46" s="194">
        <v>1430.13</v>
      </c>
      <c r="I46" s="194">
        <v>1430.13</v>
      </c>
      <c r="J46" s="194">
        <v>1430.13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57000</v>
      </c>
      <c r="E47" s="194"/>
      <c r="F47" s="194">
        <v>0</v>
      </c>
      <c r="G47" s="194">
        <v>0</v>
      </c>
      <c r="H47" s="194">
        <v>9396.61</v>
      </c>
      <c r="I47" s="194">
        <v>9396.61</v>
      </c>
      <c r="J47" s="194">
        <v>9396.61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325900</v>
      </c>
      <c r="E48" s="194"/>
      <c r="F48" s="194">
        <v>0</v>
      </c>
      <c r="G48" s="194">
        <v>0</v>
      </c>
      <c r="H48" s="194">
        <v>34116.75</v>
      </c>
      <c r="I48" s="194">
        <v>34116.75</v>
      </c>
      <c r="J48" s="194">
        <v>34116.75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/>
      <c r="K51" s="194">
        <f t="shared" si="5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400</v>
      </c>
      <c r="E52" s="196">
        <f aca="true" t="shared" si="7" ref="E52:K52">E53+E54</f>
        <v>0</v>
      </c>
      <c r="F52" s="196"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400</v>
      </c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5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7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f t="shared" si="11"/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30" customHeight="1">
      <c r="A60" s="176" t="s">
        <v>55</v>
      </c>
      <c r="B60" s="167">
        <v>2620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200">
        <v>0</v>
      </c>
      <c r="E61" s="200"/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f t="shared" si="5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18000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9">
        <v>0</v>
      </c>
      <c r="E63" s="199"/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6">
        <f t="shared" si="5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3" ref="E64:L64">SUM(E65,E77,E78)</f>
        <v>0</v>
      </c>
      <c r="F64" s="221">
        <f t="shared" si="13"/>
        <v>0</v>
      </c>
      <c r="G64" s="221">
        <f t="shared" si="13"/>
        <v>0</v>
      </c>
      <c r="H64" s="221">
        <v>0</v>
      </c>
      <c r="I64" s="221">
        <v>0</v>
      </c>
      <c r="J64" s="221">
        <v>0</v>
      </c>
      <c r="K64" s="221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18000</v>
      </c>
      <c r="E65" s="221">
        <f aca="true" t="shared" si="14" ref="E65:L65">SUM(E66:E67,E72)</f>
        <v>0</v>
      </c>
      <c r="F65" s="221">
        <f t="shared" si="14"/>
        <v>0</v>
      </c>
      <c r="G65" s="221">
        <f t="shared" si="14"/>
        <v>0</v>
      </c>
      <c r="H65" s="221">
        <v>0</v>
      </c>
      <c r="I65" s="221">
        <v>0</v>
      </c>
      <c r="J65" s="221">
        <v>0</v>
      </c>
      <c r="K65" s="221">
        <f>H65-I65</f>
        <v>0</v>
      </c>
      <c r="L65" s="118">
        <f t="shared" si="14"/>
        <v>0</v>
      </c>
      <c r="M65" s="18"/>
      <c r="N65" s="18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200</v>
      </c>
      <c r="E66" s="236"/>
      <c r="F66" s="201">
        <v>0</v>
      </c>
      <c r="G66" s="201">
        <v>0</v>
      </c>
      <c r="H66" s="201">
        <v>53.04</v>
      </c>
      <c r="I66" s="201">
        <v>53.04</v>
      </c>
      <c r="J66" s="201">
        <v>53.04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5" ref="E67:K67">E68+E91</f>
        <v>0</v>
      </c>
      <c r="F67" s="267">
        <f t="shared" si="15"/>
        <v>0</v>
      </c>
      <c r="G67" s="267">
        <f t="shared" si="15"/>
        <v>0</v>
      </c>
      <c r="H67" s="267">
        <f t="shared" si="15"/>
        <v>0</v>
      </c>
      <c r="I67" s="267">
        <f t="shared" si="15"/>
        <v>0</v>
      </c>
      <c r="J67" s="267">
        <f t="shared" si="15"/>
        <v>0</v>
      </c>
      <c r="K67" s="267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30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>D73+D75</f>
        <v>0</v>
      </c>
      <c r="E72" s="192">
        <f aca="true" t="shared" si="18" ref="E72:L72">SUM(E73:E76)</f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9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9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f>D77+D79</f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9"/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7.2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23.2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1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f>H85-I85</f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f aca="true" t="shared" si="22" ref="K88:K93">H88-I88</f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f t="shared" si="22"/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3" ref="E91:K91">E92+E93+E94+E95</f>
        <v>0</v>
      </c>
      <c r="F91" s="205">
        <f t="shared" si="23"/>
        <v>0</v>
      </c>
      <c r="G91" s="205">
        <f t="shared" si="23"/>
        <v>0</v>
      </c>
      <c r="H91" s="205">
        <f t="shared" si="23"/>
        <v>0</v>
      </c>
      <c r="I91" s="205">
        <f t="shared" si="23"/>
        <v>0</v>
      </c>
      <c r="J91" s="205">
        <f t="shared" si="23"/>
        <v>0</v>
      </c>
      <c r="K91" s="205">
        <f t="shared" si="23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4" ref="D92:J92">SUM(D96,D110)</f>
        <v>0</v>
      </c>
      <c r="E92" s="211">
        <f t="shared" si="24"/>
        <v>0</v>
      </c>
      <c r="F92" s="211">
        <f t="shared" si="24"/>
        <v>0</v>
      </c>
      <c r="G92" s="211">
        <f t="shared" si="24"/>
        <v>0</v>
      </c>
      <c r="H92" s="211">
        <f t="shared" si="24"/>
        <v>0</v>
      </c>
      <c r="I92" s="211">
        <f t="shared" si="24"/>
        <v>0</v>
      </c>
      <c r="J92" s="211">
        <f t="shared" si="24"/>
        <v>0</v>
      </c>
      <c r="K92" s="196">
        <f t="shared" si="22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f aca="true" t="shared" si="25" ref="D93:J93">SUM(D97,D111)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196">
        <f t="shared" si="22"/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02">
        <f aca="true" t="shared" si="26" ref="D94:K94">SUM(D96,D105)</f>
        <v>0</v>
      </c>
      <c r="E94" s="202">
        <f t="shared" si="26"/>
        <v>0</v>
      </c>
      <c r="F94" s="202">
        <f t="shared" si="26"/>
        <v>0</v>
      </c>
      <c r="G94" s="202">
        <f t="shared" si="26"/>
        <v>0</v>
      </c>
      <c r="H94" s="202">
        <f t="shared" si="26"/>
        <v>0</v>
      </c>
      <c r="I94" s="202">
        <f t="shared" si="26"/>
        <v>0</v>
      </c>
      <c r="J94" s="202">
        <f t="shared" si="26"/>
        <v>0</v>
      </c>
      <c r="K94" s="202">
        <f t="shared" si="26"/>
        <v>0</v>
      </c>
      <c r="L94" s="111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7" ref="E96:L96">E97</f>
        <v>0</v>
      </c>
      <c r="F96" s="205">
        <f t="shared" si="27"/>
        <v>0</v>
      </c>
      <c r="G96" s="205">
        <f t="shared" si="27"/>
        <v>0</v>
      </c>
      <c r="H96" s="205">
        <f t="shared" si="27"/>
        <v>0</v>
      </c>
      <c r="I96" s="205">
        <f t="shared" si="27"/>
        <v>0</v>
      </c>
      <c r="J96" s="205">
        <f t="shared" si="27"/>
        <v>0</v>
      </c>
      <c r="K96" s="205">
        <f t="shared" si="27"/>
        <v>0</v>
      </c>
      <c r="L96" s="206">
        <f t="shared" si="27"/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8" ref="E97:K97">E98+E99+E100</f>
        <v>0</v>
      </c>
      <c r="F97" s="196">
        <f t="shared" si="28"/>
        <v>0</v>
      </c>
      <c r="G97" s="196">
        <f t="shared" si="28"/>
        <v>0</v>
      </c>
      <c r="H97" s="196">
        <f t="shared" si="28"/>
        <v>0</v>
      </c>
      <c r="I97" s="196">
        <f t="shared" si="28"/>
        <v>0</v>
      </c>
      <c r="J97" s="196">
        <f t="shared" si="28"/>
        <v>0</v>
      </c>
      <c r="K97" s="196">
        <f t="shared" si="28"/>
        <v>0</v>
      </c>
      <c r="L97" s="111">
        <v>0</v>
      </c>
      <c r="M97" s="5"/>
      <c r="N97" s="5"/>
    </row>
    <row r="98" spans="1:14" ht="30" customHeight="1">
      <c r="A98" s="95" t="s">
        <v>61</v>
      </c>
      <c r="B98" s="39">
        <v>4111</v>
      </c>
      <c r="C98" s="39">
        <v>590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29.25" customHeight="1">
      <c r="A99" s="95" t="s">
        <v>62</v>
      </c>
      <c r="B99" s="39">
        <v>4112</v>
      </c>
      <c r="C99" s="41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11">
        <v>0</v>
      </c>
      <c r="M99" s="5"/>
      <c r="N99" s="5"/>
    </row>
    <row r="100" spans="1:14" ht="18" customHeight="1">
      <c r="A100" s="95" t="s">
        <v>63</v>
      </c>
      <c r="B100" s="39">
        <v>4113</v>
      </c>
      <c r="C100" s="39">
        <v>610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9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21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9" ref="E105:K105">E106</f>
        <v>0</v>
      </c>
      <c r="F105" s="191">
        <f t="shared" si="29"/>
        <v>0</v>
      </c>
      <c r="G105" s="191">
        <f t="shared" si="29"/>
        <v>0</v>
      </c>
      <c r="H105" s="191">
        <f t="shared" si="29"/>
        <v>0</v>
      </c>
      <c r="I105" s="191">
        <f t="shared" si="29"/>
        <v>0</v>
      </c>
      <c r="J105" s="191">
        <f t="shared" si="29"/>
        <v>0</v>
      </c>
      <c r="K105" s="191">
        <f t="shared" si="29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30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2" customHeight="1" hidden="1">
      <c r="A107" s="186" t="s">
        <v>69</v>
      </c>
      <c r="B107" s="41">
        <v>4220</v>
      </c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9.5" customHeight="1" hidden="1">
      <c r="A108" s="241"/>
      <c r="B108" s="174"/>
      <c r="C108" s="246"/>
      <c r="D108" s="203">
        <f t="shared" si="30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30"/>
        <v>0</v>
      </c>
      <c r="E109" s="226">
        <f aca="true" t="shared" si="31" ref="E109:K109">SUM(E110:E111)</f>
        <v>0</v>
      </c>
      <c r="F109" s="226">
        <f t="shared" si="31"/>
        <v>0</v>
      </c>
      <c r="G109" s="226">
        <f t="shared" si="31"/>
        <v>0</v>
      </c>
      <c r="H109" s="226">
        <f t="shared" si="31"/>
        <v>0</v>
      </c>
      <c r="I109" s="226">
        <f t="shared" si="31"/>
        <v>0</v>
      </c>
      <c r="J109" s="226">
        <f t="shared" si="31"/>
        <v>0</v>
      </c>
      <c r="K109" s="226">
        <f t="shared" si="31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8.75" customHeight="1" hidden="1">
      <c r="A111" s="30"/>
      <c r="B111" s="141"/>
      <c r="C111" s="141"/>
      <c r="D111" s="203">
        <f t="shared" si="30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2.75" customHeight="1" hidden="1">
      <c r="A112" s="34"/>
      <c r="B112" s="25"/>
      <c r="C112" s="141"/>
      <c r="D112" s="203">
        <f t="shared" si="30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30"/>
        <v>0</v>
      </c>
      <c r="E113" s="218"/>
      <c r="F113" s="218"/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30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10441.4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1:K1"/>
    <mergeCell ref="A3:D4"/>
    <mergeCell ref="A7:K7"/>
    <mergeCell ref="B8:H8"/>
    <mergeCell ref="I2:L4"/>
    <mergeCell ref="A6:K6"/>
    <mergeCell ref="I21:I22"/>
    <mergeCell ref="E21:E22"/>
    <mergeCell ref="G21:G22"/>
    <mergeCell ref="F17:I17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19.00390625" style="0" customWidth="1"/>
    <col min="7" max="7" width="11.75390625" style="0" customWidth="1"/>
    <col min="8" max="8" width="19.625" style="0" customWidth="1"/>
    <col min="9" max="9" width="19.125" style="0" customWidth="1"/>
    <col min="10" max="10" width="19.375" style="0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281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7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9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</row>
    <row r="17" spans="1:13" ht="45" customHeight="1">
      <c r="A17" s="326" t="s">
        <v>255</v>
      </c>
      <c r="B17" s="326"/>
      <c r="C17" s="326"/>
      <c r="D17" s="326"/>
      <c r="E17" s="301"/>
      <c r="F17" s="330" t="s">
        <v>263</v>
      </c>
      <c r="G17" s="330"/>
      <c r="H17" s="330"/>
      <c r="I17" s="330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152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9071500</v>
      </c>
      <c r="E24" s="170">
        <f>SUM(E25,E64,E90,E91,E112)</f>
        <v>0</v>
      </c>
      <c r="F24" s="191">
        <f>F27+F30+F33+F34+F44+F115+F54</f>
        <v>2087146.1099999999</v>
      </c>
      <c r="G24" s="191">
        <v>0</v>
      </c>
      <c r="H24" s="191">
        <f>H25+H67</f>
        <v>2045528.0699999998</v>
      </c>
      <c r="I24" s="191">
        <f>I25+I67</f>
        <v>2045528.0699999998</v>
      </c>
      <c r="J24" s="191">
        <f>J25+J67</f>
        <v>2053384.5399999998</v>
      </c>
      <c r="K24" s="191">
        <f>K25+K67</f>
        <v>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191">
        <f>D26+D31+D55+D58+D62+D66</f>
        <v>9071500</v>
      </c>
      <c r="E25" s="191">
        <f>SUM(E26,E55,E56)</f>
        <v>0</v>
      </c>
      <c r="F25" s="191">
        <v>0</v>
      </c>
      <c r="G25" s="191">
        <f>SUM(G26,G55,G56)</f>
        <v>0</v>
      </c>
      <c r="H25" s="191">
        <f>H26+H31+H55+H58+H62+H66</f>
        <v>2045528.0699999998</v>
      </c>
      <c r="I25" s="191">
        <f>I26+I31+I55+I58+I62+I66</f>
        <v>2045528.0699999998</v>
      </c>
      <c r="J25" s="191">
        <f>J26+J31+J55+J58+J62+J66</f>
        <v>2053384.5399999998</v>
      </c>
      <c r="K25" s="191">
        <f>K26+K31+K55+K58+K62+K66</f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7190800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1688149.7799999998</v>
      </c>
      <c r="I26" s="191">
        <f t="shared" si="0"/>
        <v>1688149.7799999998</v>
      </c>
      <c r="J26" s="191">
        <f t="shared" si="0"/>
        <v>1688149.7799999998</v>
      </c>
      <c r="K26" s="191">
        <f t="shared" si="0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5894100</v>
      </c>
      <c r="E27" s="192">
        <f aca="true" t="shared" si="1" ref="E27:K27">E28+E29</f>
        <v>0</v>
      </c>
      <c r="F27" s="192">
        <v>1383990.9</v>
      </c>
      <c r="G27" s="192">
        <f t="shared" si="1"/>
        <v>0</v>
      </c>
      <c r="H27" s="192">
        <f t="shared" si="1"/>
        <v>1383990.9</v>
      </c>
      <c r="I27" s="192">
        <f t="shared" si="1"/>
        <v>1383990.9</v>
      </c>
      <c r="J27" s="192">
        <f t="shared" si="1"/>
        <v>1383990.9</v>
      </c>
      <c r="K27" s="192">
        <f t="shared" si="1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5894100</v>
      </c>
      <c r="E28" s="191"/>
      <c r="F28" s="231">
        <v>0</v>
      </c>
      <c r="G28" s="231">
        <v>0</v>
      </c>
      <c r="H28" s="231">
        <v>1383990.9</v>
      </c>
      <c r="I28" s="231">
        <v>1383990.9</v>
      </c>
      <c r="J28" s="231">
        <v>1383990.9</v>
      </c>
      <c r="K28" s="231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2">
        <v>1296700</v>
      </c>
      <c r="E30" s="267"/>
      <c r="F30" s="192">
        <v>304158.88</v>
      </c>
      <c r="G30" s="192"/>
      <c r="H30" s="192">
        <v>304158.88</v>
      </c>
      <c r="I30" s="192">
        <v>304158.88</v>
      </c>
      <c r="J30" s="192">
        <v>304158.88</v>
      </c>
      <c r="K30" s="192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1880700</v>
      </c>
      <c r="E31" s="191">
        <f aca="true" t="shared" si="2" ref="E31:L31">E32+E33+E34+E35+E42+E43+E44+E52</f>
        <v>184434</v>
      </c>
      <c r="F31" s="191">
        <v>0</v>
      </c>
      <c r="G31" s="191">
        <f t="shared" si="2"/>
        <v>0</v>
      </c>
      <c r="H31" s="191">
        <f t="shared" si="2"/>
        <v>357378.29000000004</v>
      </c>
      <c r="I31" s="191">
        <f t="shared" si="2"/>
        <v>357378.29000000004</v>
      </c>
      <c r="J31" s="191">
        <f t="shared" si="2"/>
        <v>365234.76</v>
      </c>
      <c r="K31" s="191">
        <f t="shared" si="2"/>
        <v>0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45000</v>
      </c>
      <c r="E32" s="267"/>
      <c r="F32" s="192">
        <v>0</v>
      </c>
      <c r="G32" s="192">
        <v>0</v>
      </c>
      <c r="H32" s="192">
        <v>0</v>
      </c>
      <c r="I32" s="192">
        <v>0</v>
      </c>
      <c r="J32" s="192">
        <v>74.09</v>
      </c>
      <c r="K32" s="192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1000</v>
      </c>
      <c r="E33" s="267"/>
      <c r="F33" s="192">
        <v>700</v>
      </c>
      <c r="G33" s="192">
        <v>0</v>
      </c>
      <c r="H33" s="192">
        <v>700</v>
      </c>
      <c r="I33" s="192">
        <v>700</v>
      </c>
      <c r="J33" s="192">
        <v>250</v>
      </c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638500</v>
      </c>
      <c r="E34" s="267">
        <v>184434</v>
      </c>
      <c r="F34" s="192">
        <v>138060</v>
      </c>
      <c r="G34" s="192">
        <v>0</v>
      </c>
      <c r="H34" s="192">
        <v>96441.96</v>
      </c>
      <c r="I34" s="192">
        <v>96441.96</v>
      </c>
      <c r="J34" s="192">
        <v>104674.34</v>
      </c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49200</v>
      </c>
      <c r="E35" s="267"/>
      <c r="F35" s="192">
        <v>0</v>
      </c>
      <c r="G35" s="192">
        <v>0</v>
      </c>
      <c r="H35" s="192">
        <v>14806.58</v>
      </c>
      <c r="I35" s="192">
        <v>14806.58</v>
      </c>
      <c r="J35" s="192">
        <v>14806.58</v>
      </c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1146300</v>
      </c>
      <c r="E44" s="192">
        <f aca="true" t="shared" si="4" ref="E44:K44">E45+E46+E47+E48+E49</f>
        <v>0</v>
      </c>
      <c r="F44" s="192">
        <v>245429.75</v>
      </c>
      <c r="G44" s="192">
        <f t="shared" si="4"/>
        <v>0</v>
      </c>
      <c r="H44" s="192">
        <f t="shared" si="4"/>
        <v>245429.75</v>
      </c>
      <c r="I44" s="192">
        <f t="shared" si="4"/>
        <v>245429.75</v>
      </c>
      <c r="J44" s="192">
        <f t="shared" si="4"/>
        <v>245429.75</v>
      </c>
      <c r="K44" s="192">
        <f t="shared" si="4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1039600</v>
      </c>
      <c r="E45" s="191"/>
      <c r="F45" s="231">
        <v>0</v>
      </c>
      <c r="G45" s="231">
        <v>0</v>
      </c>
      <c r="H45" s="231">
        <v>222440.75</v>
      </c>
      <c r="I45" s="231">
        <v>222440.75</v>
      </c>
      <c r="J45" s="231">
        <v>222440.75</v>
      </c>
      <c r="K45" s="231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9900</v>
      </c>
      <c r="E46" s="191"/>
      <c r="F46" s="231">
        <v>0</v>
      </c>
      <c r="G46" s="231">
        <v>0</v>
      </c>
      <c r="H46" s="231">
        <v>1604.26</v>
      </c>
      <c r="I46" s="231">
        <v>1604.26</v>
      </c>
      <c r="J46" s="231">
        <v>1604.26</v>
      </c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96800</v>
      </c>
      <c r="E47" s="191"/>
      <c r="F47" s="231">
        <v>0</v>
      </c>
      <c r="G47" s="231">
        <v>0</v>
      </c>
      <c r="H47" s="231">
        <v>21384.74</v>
      </c>
      <c r="I47" s="231">
        <v>21384.74</v>
      </c>
      <c r="J47" s="231">
        <v>21384.74</v>
      </c>
      <c r="K47" s="231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>
        <v>0</v>
      </c>
      <c r="E48" s="191"/>
      <c r="F48" s="231">
        <v>0</v>
      </c>
      <c r="G48" s="231">
        <v>0</v>
      </c>
      <c r="H48" s="231">
        <v>0</v>
      </c>
      <c r="I48" s="231">
        <v>0</v>
      </c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1">
        <v>0</v>
      </c>
      <c r="E51" s="191"/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f t="shared" si="5"/>
        <v>0</v>
      </c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2">
        <f>D53+D54</f>
        <v>700</v>
      </c>
      <c r="E52" s="192">
        <f aca="true" t="shared" si="6" ref="E52:K52">E53+E54</f>
        <v>0</v>
      </c>
      <c r="F52" s="192">
        <v>0</v>
      </c>
      <c r="G52" s="192">
        <f t="shared" si="6"/>
        <v>0</v>
      </c>
      <c r="H52" s="192">
        <f t="shared" si="6"/>
        <v>0</v>
      </c>
      <c r="I52" s="192">
        <f t="shared" si="6"/>
        <v>0</v>
      </c>
      <c r="J52" s="192">
        <f t="shared" si="6"/>
        <v>0</v>
      </c>
      <c r="K52" s="192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2">
        <v>700</v>
      </c>
      <c r="E54" s="192"/>
      <c r="F54" s="192"/>
      <c r="G54" s="192">
        <v>0</v>
      </c>
      <c r="H54" s="192"/>
      <c r="I54" s="192"/>
      <c r="J54" s="192"/>
      <c r="K54" s="192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1">
        <f>D56+D57</f>
        <v>0</v>
      </c>
      <c r="E55" s="191">
        <f aca="true" t="shared" si="7" ref="E55:K55">E56+E57</f>
        <v>0</v>
      </c>
      <c r="F55" s="191">
        <f t="shared" si="7"/>
        <v>0</v>
      </c>
      <c r="G55" s="191">
        <f t="shared" si="7"/>
        <v>0</v>
      </c>
      <c r="H55" s="191">
        <f t="shared" si="7"/>
        <v>0</v>
      </c>
      <c r="I55" s="191">
        <f t="shared" si="7"/>
        <v>0</v>
      </c>
      <c r="J55" s="191">
        <f t="shared" si="7"/>
        <v>0</v>
      </c>
      <c r="K55" s="191">
        <f t="shared" si="7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2">
        <f aca="true" t="shared" si="8" ref="D56:J56">D59</f>
        <v>0</v>
      </c>
      <c r="E56" s="192">
        <f t="shared" si="8"/>
        <v>0</v>
      </c>
      <c r="F56" s="192">
        <v>0</v>
      </c>
      <c r="G56" s="192">
        <f t="shared" si="8"/>
        <v>0</v>
      </c>
      <c r="H56" s="192">
        <f t="shared" si="8"/>
        <v>0</v>
      </c>
      <c r="I56" s="192">
        <f t="shared" si="8"/>
        <v>0</v>
      </c>
      <c r="J56" s="192">
        <f t="shared" si="8"/>
        <v>0</v>
      </c>
      <c r="K56" s="192"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f>H57-I57</f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1">
        <f>D59+D60+D61</f>
        <v>0</v>
      </c>
      <c r="E58" s="191">
        <f aca="true" t="shared" si="9" ref="E58:K58">E59+E60+E61</f>
        <v>0</v>
      </c>
      <c r="F58" s="191">
        <f t="shared" si="9"/>
        <v>0</v>
      </c>
      <c r="G58" s="191">
        <f t="shared" si="9"/>
        <v>0</v>
      </c>
      <c r="H58" s="191">
        <f t="shared" si="9"/>
        <v>0</v>
      </c>
      <c r="I58" s="191">
        <f t="shared" si="9"/>
        <v>0</v>
      </c>
      <c r="J58" s="191">
        <f t="shared" si="9"/>
        <v>0</v>
      </c>
      <c r="K58" s="191">
        <f t="shared" si="9"/>
        <v>0</v>
      </c>
      <c r="L58" s="116">
        <v>0</v>
      </c>
      <c r="M58" s="13"/>
      <c r="N58" s="13"/>
    </row>
    <row r="59" spans="1:14" s="14" customFormat="1" ht="32.25" customHeight="1">
      <c r="A59" s="176" t="s">
        <v>207</v>
      </c>
      <c r="B59" s="167">
        <v>2610</v>
      </c>
      <c r="C59" s="167">
        <v>290</v>
      </c>
      <c r="D59" s="192">
        <f aca="true" t="shared" si="10" ref="D59:L59">SUM(D60:D62)</f>
        <v>0</v>
      </c>
      <c r="E59" s="192">
        <f t="shared" si="10"/>
        <v>0</v>
      </c>
      <c r="F59" s="192">
        <v>0</v>
      </c>
      <c r="G59" s="192">
        <f t="shared" si="10"/>
        <v>0</v>
      </c>
      <c r="H59" s="192">
        <f t="shared" si="10"/>
        <v>0</v>
      </c>
      <c r="I59" s="192">
        <f t="shared" si="10"/>
        <v>0</v>
      </c>
      <c r="J59" s="192">
        <f t="shared" si="10"/>
        <v>0</v>
      </c>
      <c r="K59" s="192">
        <f t="shared" si="10"/>
        <v>0</v>
      </c>
      <c r="L59" s="115">
        <f t="shared" si="10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16">
        <v>0</v>
      </c>
      <c r="M60" s="5"/>
      <c r="N60" s="5"/>
    </row>
    <row r="61" spans="1:14" ht="27.7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f>H61-I61</f>
        <v>0</v>
      </c>
      <c r="L61" s="121">
        <v>0</v>
      </c>
      <c r="M61" s="5"/>
      <c r="N61" s="5"/>
    </row>
    <row r="62" spans="1:14" ht="15.75" customHeight="1">
      <c r="A62" s="169" t="s">
        <v>197</v>
      </c>
      <c r="B62" s="165">
        <v>2700</v>
      </c>
      <c r="C62" s="165">
        <v>320</v>
      </c>
      <c r="D62" s="191">
        <f>D63+D64+D65</f>
        <v>0</v>
      </c>
      <c r="E62" s="191">
        <f aca="true" t="shared" si="11" ref="E62:K62">E63+E64+E65</f>
        <v>0</v>
      </c>
      <c r="F62" s="191">
        <f t="shared" si="11"/>
        <v>0</v>
      </c>
      <c r="G62" s="191">
        <f t="shared" si="11"/>
        <v>0</v>
      </c>
      <c r="H62" s="191">
        <f t="shared" si="11"/>
        <v>0</v>
      </c>
      <c r="I62" s="191">
        <f t="shared" si="11"/>
        <v>0</v>
      </c>
      <c r="J62" s="191">
        <f t="shared" si="11"/>
        <v>0</v>
      </c>
      <c r="K62" s="19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2">
        <v>0</v>
      </c>
      <c r="E63" s="192"/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67">
        <v>0</v>
      </c>
      <c r="E64" s="267">
        <f aca="true" t="shared" si="12" ref="E64:K64">SUM(E65,E77,E78)</f>
        <v>0</v>
      </c>
      <c r="F64" s="267">
        <f t="shared" si="12"/>
        <v>0</v>
      </c>
      <c r="G64" s="267">
        <f t="shared" si="12"/>
        <v>0</v>
      </c>
      <c r="H64" s="267">
        <v>0</v>
      </c>
      <c r="I64" s="267">
        <v>0</v>
      </c>
      <c r="J64" s="267">
        <v>0</v>
      </c>
      <c r="K64" s="267">
        <f t="shared" si="12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67">
        <v>0</v>
      </c>
      <c r="E65" s="267">
        <f aca="true" t="shared" si="13" ref="E65:L65">SUM(E66:E67,E72)</f>
        <v>0</v>
      </c>
      <c r="F65" s="267">
        <f t="shared" si="13"/>
        <v>0</v>
      </c>
      <c r="G65" s="267">
        <f t="shared" si="13"/>
        <v>0</v>
      </c>
      <c r="H65" s="267">
        <v>0</v>
      </c>
      <c r="I65" s="267">
        <v>0</v>
      </c>
      <c r="J65" s="267">
        <v>0</v>
      </c>
      <c r="K65" s="267">
        <f t="shared" si="13"/>
        <v>0</v>
      </c>
      <c r="L65" s="118">
        <f t="shared" si="13"/>
        <v>0</v>
      </c>
      <c r="M65" s="18"/>
      <c r="N65" s="18"/>
    </row>
    <row r="66" spans="1:14" s="14" customFormat="1" ht="15.75" customHeight="1">
      <c r="A66" s="169" t="s">
        <v>199</v>
      </c>
      <c r="B66" s="165">
        <v>2800</v>
      </c>
      <c r="C66" s="165">
        <v>360</v>
      </c>
      <c r="D66" s="191">
        <v>0</v>
      </c>
      <c r="E66" s="191"/>
      <c r="F66" s="191">
        <v>0</v>
      </c>
      <c r="G66" s="191">
        <v>0</v>
      </c>
      <c r="H66" s="191"/>
      <c r="I66" s="191"/>
      <c r="J66" s="191"/>
      <c r="K66" s="19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4" ref="E67:K67">E68+E91</f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91">
        <f t="shared" si="14"/>
        <v>0</v>
      </c>
      <c r="J67" s="191">
        <f t="shared" si="14"/>
        <v>0</v>
      </c>
      <c r="K67" s="191">
        <f t="shared" si="14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1">
        <f>D69+D70+D75+D79+D89+D90</f>
        <v>0</v>
      </c>
      <c r="E68" s="191">
        <f aca="true" t="shared" si="15" ref="E68:K68">E69+E70+E75+E79+E89+E90</f>
        <v>0</v>
      </c>
      <c r="F68" s="191">
        <f t="shared" si="15"/>
        <v>0</v>
      </c>
      <c r="G68" s="191">
        <f t="shared" si="15"/>
        <v>0</v>
      </c>
      <c r="H68" s="191">
        <f t="shared" si="15"/>
        <v>0</v>
      </c>
      <c r="I68" s="191">
        <f t="shared" si="15"/>
        <v>0</v>
      </c>
      <c r="J68" s="191">
        <f t="shared" si="15"/>
        <v>0</v>
      </c>
      <c r="K68" s="191">
        <f t="shared" si="15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2">
        <v>0</v>
      </c>
      <c r="E69" s="192"/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6" ref="E70:K70">E71+E73</f>
        <v>0</v>
      </c>
      <c r="F70" s="192">
        <f t="shared" si="16"/>
        <v>0</v>
      </c>
      <c r="G70" s="192">
        <f t="shared" si="16"/>
        <v>0</v>
      </c>
      <c r="H70" s="192">
        <f t="shared" si="16"/>
        <v>0</v>
      </c>
      <c r="I70" s="192">
        <f t="shared" si="16"/>
        <v>0</v>
      </c>
      <c r="J70" s="192">
        <f t="shared" si="16"/>
        <v>0</v>
      </c>
      <c r="K70" s="192">
        <f t="shared" si="16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231"/>
      <c r="E71" s="231"/>
      <c r="F71" s="231"/>
      <c r="G71" s="231"/>
      <c r="H71" s="231"/>
      <c r="I71" s="231"/>
      <c r="J71" s="231"/>
      <c r="K71" s="231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231">
        <f>D73+D75</f>
        <v>0</v>
      </c>
      <c r="E72" s="231">
        <f aca="true" t="shared" si="17" ref="E72:L72">SUM(E73:E76)</f>
        <v>0</v>
      </c>
      <c r="F72" s="231">
        <f t="shared" si="17"/>
        <v>0</v>
      </c>
      <c r="G72" s="231">
        <f t="shared" si="17"/>
        <v>0</v>
      </c>
      <c r="H72" s="231">
        <f t="shared" si="17"/>
        <v>0</v>
      </c>
      <c r="I72" s="231">
        <f t="shared" si="17"/>
        <v>0</v>
      </c>
      <c r="J72" s="231">
        <f t="shared" si="17"/>
        <v>0</v>
      </c>
      <c r="K72" s="231">
        <f t="shared" si="17"/>
        <v>0</v>
      </c>
      <c r="L72" s="115">
        <f t="shared" si="17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31">
        <v>0</v>
      </c>
      <c r="E74" s="231"/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f>H74-I74</f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8" ref="E75:K75">E76+E78</f>
        <v>0</v>
      </c>
      <c r="F75" s="192">
        <f t="shared" si="18"/>
        <v>0</v>
      </c>
      <c r="G75" s="192">
        <f t="shared" si="18"/>
        <v>0</v>
      </c>
      <c r="H75" s="192">
        <f t="shared" si="18"/>
        <v>0</v>
      </c>
      <c r="I75" s="192">
        <f t="shared" si="18"/>
        <v>0</v>
      </c>
      <c r="J75" s="192">
        <f t="shared" si="18"/>
        <v>0</v>
      </c>
      <c r="K75" s="192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31">
        <f>D77+D79</f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1">
        <v>0</v>
      </c>
      <c r="M76" s="5"/>
      <c r="N76" s="5"/>
    </row>
    <row r="77" spans="1:14" ht="17.25" customHeight="1" hidden="1">
      <c r="A77" s="95" t="s">
        <v>147</v>
      </c>
      <c r="B77" s="39">
        <v>2132</v>
      </c>
      <c r="C77" s="39"/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7.25" customHeight="1">
      <c r="A78" s="95" t="s">
        <v>148</v>
      </c>
      <c r="B78" s="39">
        <v>3132</v>
      </c>
      <c r="C78" s="39">
        <v>450</v>
      </c>
      <c r="D78" s="231">
        <v>0</v>
      </c>
      <c r="E78" s="231"/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116">
        <v>0</v>
      </c>
      <c r="M78" s="5"/>
      <c r="N78" s="5"/>
    </row>
    <row r="79" spans="1:14" ht="18" customHeight="1">
      <c r="A79" s="180" t="s">
        <v>101</v>
      </c>
      <c r="B79" s="167">
        <v>3140</v>
      </c>
      <c r="C79" s="167">
        <v>460</v>
      </c>
      <c r="D79" s="192">
        <f>D80+D82+D88</f>
        <v>0</v>
      </c>
      <c r="E79" s="192">
        <f aca="true" t="shared" si="19" ref="E79:K79">E80+E82+E88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31"/>
      <c r="E81" s="231"/>
      <c r="F81" s="231"/>
      <c r="G81" s="231"/>
      <c r="H81" s="231"/>
      <c r="I81" s="231"/>
      <c r="J81" s="231"/>
      <c r="K81" s="231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111">
        <v>0</v>
      </c>
    </row>
    <row r="83" spans="1:12" ht="15.7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 t="s">
        <v>74</v>
      </c>
      <c r="K83" s="231"/>
      <c r="L83" s="111">
        <v>0</v>
      </c>
    </row>
    <row r="84" spans="1:14" ht="13.5" customHeight="1" hidden="1">
      <c r="A84" s="92"/>
      <c r="B84" s="145"/>
      <c r="C84" s="145"/>
      <c r="D84" s="231"/>
      <c r="E84" s="231"/>
      <c r="F84" s="231"/>
      <c r="G84" s="231"/>
      <c r="H84" s="231"/>
      <c r="I84" s="231"/>
      <c r="J84" s="231"/>
      <c r="K84" s="231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31">
        <v>0</v>
      </c>
      <c r="E85" s="231"/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191">
        <v>0</v>
      </c>
      <c r="E88" s="191"/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2">
        <v>0</v>
      </c>
      <c r="E90" s="192"/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1">
        <f>D92+D93+D94+D95</f>
        <v>0</v>
      </c>
      <c r="E91" s="191">
        <f aca="true" t="shared" si="20" ref="E91:K91">E92+E93+E94+E95</f>
        <v>0</v>
      </c>
      <c r="F91" s="191">
        <f t="shared" si="20"/>
        <v>0</v>
      </c>
      <c r="G91" s="191">
        <f t="shared" si="20"/>
        <v>0</v>
      </c>
      <c r="H91" s="191">
        <f t="shared" si="20"/>
        <v>0</v>
      </c>
      <c r="I91" s="191">
        <f t="shared" si="20"/>
        <v>0</v>
      </c>
      <c r="J91" s="191">
        <f t="shared" si="20"/>
        <v>0</v>
      </c>
      <c r="K91" s="191">
        <f t="shared" si="20"/>
        <v>0</v>
      </c>
      <c r="L91" s="118">
        <f>SUM(L94,L109)</f>
        <v>0</v>
      </c>
      <c r="M91" s="18"/>
      <c r="N91" s="18"/>
    </row>
    <row r="92" spans="1:14" s="1" customFormat="1" ht="30.75" customHeight="1">
      <c r="A92" s="180" t="s">
        <v>107</v>
      </c>
      <c r="B92" s="167">
        <v>3210</v>
      </c>
      <c r="C92" s="167">
        <v>530</v>
      </c>
      <c r="D92" s="192">
        <f aca="true" t="shared" si="21" ref="D92:K92">SUM(D96,D110)</f>
        <v>0</v>
      </c>
      <c r="E92" s="192">
        <f t="shared" si="21"/>
        <v>0</v>
      </c>
      <c r="F92" s="192">
        <f t="shared" si="21"/>
        <v>0</v>
      </c>
      <c r="G92" s="192">
        <f t="shared" si="21"/>
        <v>0</v>
      </c>
      <c r="H92" s="192">
        <f t="shared" si="21"/>
        <v>0</v>
      </c>
      <c r="I92" s="192">
        <f t="shared" si="21"/>
        <v>0</v>
      </c>
      <c r="J92" s="192">
        <f t="shared" si="21"/>
        <v>0</v>
      </c>
      <c r="K92" s="192">
        <f t="shared" si="21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192">
        <f aca="true" t="shared" si="22" ref="D93:K93">SUM(D97,D111)</f>
        <v>0</v>
      </c>
      <c r="E93" s="192">
        <f t="shared" si="22"/>
        <v>0</v>
      </c>
      <c r="F93" s="192">
        <f t="shared" si="22"/>
        <v>0</v>
      </c>
      <c r="G93" s="192">
        <f t="shared" si="22"/>
        <v>0</v>
      </c>
      <c r="H93" s="192">
        <f t="shared" si="22"/>
        <v>0</v>
      </c>
      <c r="I93" s="192">
        <f t="shared" si="22"/>
        <v>0</v>
      </c>
      <c r="J93" s="192">
        <f t="shared" si="22"/>
        <v>0</v>
      </c>
      <c r="K93" s="192">
        <f t="shared" si="22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67">
        <f aca="true" t="shared" si="23" ref="D94:L95">SUM(D96,D105)</f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11">
        <v>0</v>
      </c>
      <c r="M94" s="19"/>
      <c r="N94" s="19"/>
    </row>
    <row r="95" spans="1:14" s="20" customFormat="1" ht="17.25" customHeight="1">
      <c r="A95" s="182" t="s">
        <v>108</v>
      </c>
      <c r="B95" s="167">
        <v>3240</v>
      </c>
      <c r="C95" s="167">
        <v>560</v>
      </c>
      <c r="D95" s="267">
        <f t="shared" si="23"/>
        <v>0</v>
      </c>
      <c r="E95" s="267">
        <f t="shared" si="23"/>
        <v>0</v>
      </c>
      <c r="F95" s="267">
        <f t="shared" si="23"/>
        <v>0</v>
      </c>
      <c r="G95" s="267">
        <f t="shared" si="23"/>
        <v>0</v>
      </c>
      <c r="H95" s="267">
        <f t="shared" si="23"/>
        <v>0</v>
      </c>
      <c r="I95" s="267">
        <f t="shared" si="23"/>
        <v>0</v>
      </c>
      <c r="J95" s="267">
        <f t="shared" si="23"/>
        <v>0</v>
      </c>
      <c r="K95" s="267">
        <f t="shared" si="23"/>
        <v>0</v>
      </c>
      <c r="L95" s="159">
        <f t="shared" si="23"/>
        <v>0</v>
      </c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191">
        <f>D97</f>
        <v>0</v>
      </c>
      <c r="E96" s="191">
        <f aca="true" t="shared" si="24" ref="E96:K96">E97</f>
        <v>0</v>
      </c>
      <c r="F96" s="191">
        <f t="shared" si="24"/>
        <v>0</v>
      </c>
      <c r="G96" s="191">
        <f t="shared" si="24"/>
        <v>0</v>
      </c>
      <c r="H96" s="191">
        <f t="shared" si="24"/>
        <v>0</v>
      </c>
      <c r="I96" s="191">
        <f t="shared" si="24"/>
        <v>0</v>
      </c>
      <c r="J96" s="191">
        <f t="shared" si="24"/>
        <v>0</v>
      </c>
      <c r="K96" s="191">
        <f t="shared" si="24"/>
        <v>0</v>
      </c>
      <c r="L96" s="111">
        <v>0</v>
      </c>
      <c r="M96" s="13"/>
      <c r="N96" s="13"/>
    </row>
    <row r="97" spans="1:14" ht="18" customHeight="1">
      <c r="A97" s="94" t="s">
        <v>60</v>
      </c>
      <c r="B97" s="41">
        <v>4110</v>
      </c>
      <c r="C97" s="41">
        <v>580</v>
      </c>
      <c r="D97" s="192">
        <f>D98+D99+D100</f>
        <v>0</v>
      </c>
      <c r="E97" s="192">
        <f aca="true" t="shared" si="25" ref="E97:L97">E98+E99+E100</f>
        <v>0</v>
      </c>
      <c r="F97" s="192">
        <f t="shared" si="25"/>
        <v>0</v>
      </c>
      <c r="G97" s="192">
        <f t="shared" si="25"/>
        <v>0</v>
      </c>
      <c r="H97" s="192">
        <f t="shared" si="25"/>
        <v>0</v>
      </c>
      <c r="I97" s="192">
        <f t="shared" si="25"/>
        <v>0</v>
      </c>
      <c r="J97" s="192">
        <f t="shared" si="25"/>
        <v>0</v>
      </c>
      <c r="K97" s="192">
        <f t="shared" si="25"/>
        <v>0</v>
      </c>
      <c r="L97" s="231">
        <f t="shared" si="25"/>
        <v>0</v>
      </c>
      <c r="M97" s="5"/>
      <c r="N97" s="5"/>
    </row>
    <row r="98" spans="1:14" ht="30.75" customHeight="1">
      <c r="A98" s="95" t="s">
        <v>61</v>
      </c>
      <c r="B98" s="39">
        <v>4111</v>
      </c>
      <c r="C98" s="39">
        <v>590</v>
      </c>
      <c r="D98" s="231">
        <v>0</v>
      </c>
      <c r="E98" s="231"/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31.5" customHeight="1">
      <c r="A99" s="95" t="s">
        <v>208</v>
      </c>
      <c r="B99" s="39">
        <v>4112</v>
      </c>
      <c r="C99" s="41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4.75" customHeight="1" hidden="1">
      <c r="A101" s="180" t="s">
        <v>156</v>
      </c>
      <c r="B101" s="167">
        <v>4120</v>
      </c>
      <c r="C101" s="39">
        <v>600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0.25" customHeight="1" hidden="1">
      <c r="A102" s="185" t="s">
        <v>64</v>
      </c>
      <c r="B102" s="174">
        <v>4121</v>
      </c>
      <c r="C102" s="39">
        <v>610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231">
        <v>0</v>
      </c>
      <c r="E103" s="231">
        <v>0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231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2">
        <v>0</v>
      </c>
      <c r="E106" s="192"/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31">
        <f aca="true" t="shared" si="27" ref="D107:D114">SUM(D108:D110)</f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ht="15" customHeight="1" hidden="1">
      <c r="A108" s="241"/>
      <c r="B108" s="174"/>
      <c r="C108" s="246"/>
      <c r="D108" s="231">
        <f t="shared" si="27"/>
        <v>0</v>
      </c>
      <c r="E108" s="231"/>
      <c r="F108" s="231"/>
      <c r="G108" s="231"/>
      <c r="H108" s="231"/>
      <c r="I108" s="231"/>
      <c r="J108" s="231"/>
      <c r="K108" s="231"/>
      <c r="L108" s="10"/>
      <c r="M108" s="5"/>
      <c r="N108" s="5"/>
    </row>
    <row r="109" spans="1:14" s="1" customFormat="1" ht="13.5" customHeight="1" hidden="1">
      <c r="A109" s="91"/>
      <c r="B109" s="142"/>
      <c r="C109" s="41"/>
      <c r="D109" s="231">
        <f t="shared" si="27"/>
        <v>0</v>
      </c>
      <c r="E109" s="231">
        <f aca="true" t="shared" si="28" ref="E109:K109">SUM(E110:E111)</f>
        <v>0</v>
      </c>
      <c r="F109" s="231">
        <f t="shared" si="28"/>
        <v>0</v>
      </c>
      <c r="G109" s="231">
        <f t="shared" si="28"/>
        <v>0</v>
      </c>
      <c r="H109" s="231">
        <f t="shared" si="28"/>
        <v>0</v>
      </c>
      <c r="I109" s="231">
        <f t="shared" si="28"/>
        <v>0</v>
      </c>
      <c r="J109" s="231">
        <f t="shared" si="28"/>
        <v>0</v>
      </c>
      <c r="K109" s="231">
        <f t="shared" si="28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14" customFormat="1" ht="16.5" customHeight="1" hidden="1">
      <c r="A111" s="30"/>
      <c r="B111" s="141"/>
      <c r="C111" s="141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12"/>
      <c r="M111" s="13"/>
      <c r="N111" s="13"/>
    </row>
    <row r="112" spans="1:14" s="24" customFormat="1" ht="17.25" customHeight="1" hidden="1">
      <c r="A112" s="34"/>
      <c r="B112" s="25"/>
      <c r="C112" s="141"/>
      <c r="D112" s="231">
        <f t="shared" si="27"/>
        <v>0</v>
      </c>
      <c r="E112" s="231"/>
      <c r="F112" s="231"/>
      <c r="G112" s="231"/>
      <c r="H112" s="231"/>
      <c r="I112" s="231"/>
      <c r="J112" s="231"/>
      <c r="K112" s="231"/>
      <c r="L112" s="27"/>
      <c r="M112" s="28"/>
      <c r="N112" s="28"/>
    </row>
    <row r="113" spans="1:23" ht="15.75" customHeight="1" hidden="1">
      <c r="A113" s="147"/>
      <c r="B113" s="41"/>
      <c r="C113" s="141"/>
      <c r="D113" s="231">
        <f t="shared" si="27"/>
        <v>0</v>
      </c>
      <c r="E113" s="231"/>
      <c r="F113" s="231"/>
      <c r="G113" s="231">
        <v>0</v>
      </c>
      <c r="H113" s="231">
        <v>0</v>
      </c>
      <c r="I113" s="231">
        <v>0</v>
      </c>
      <c r="J113" s="231">
        <v>0</v>
      </c>
      <c r="K113" s="231">
        <v>0</v>
      </c>
      <c r="L113" s="149"/>
      <c r="M113" s="150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1:11" ht="12" customHeight="1" hidden="1">
      <c r="A114" s="253"/>
      <c r="B114" s="187"/>
      <c r="C114" s="25"/>
      <c r="D114" s="254">
        <f t="shared" si="27"/>
        <v>0</v>
      </c>
      <c r="E114" s="254"/>
      <c r="F114" s="254"/>
      <c r="G114" s="254"/>
      <c r="H114" s="254"/>
      <c r="I114" s="254"/>
      <c r="J114" s="254"/>
      <c r="K114" s="254"/>
    </row>
    <row r="115" spans="1:11" ht="16.5" customHeight="1">
      <c r="A115" s="179" t="s">
        <v>79</v>
      </c>
      <c r="B115" s="174">
        <v>5000</v>
      </c>
      <c r="C115" s="41">
        <v>640</v>
      </c>
      <c r="D115" s="170" t="s">
        <v>154</v>
      </c>
      <c r="E115" s="170">
        <v>570768</v>
      </c>
      <c r="F115" s="281">
        <v>14806.58</v>
      </c>
      <c r="G115" s="170" t="s">
        <v>154</v>
      </c>
      <c r="H115" s="170" t="s">
        <v>154</v>
      </c>
      <c r="I115" s="170" t="s">
        <v>154</v>
      </c>
      <c r="J115" s="170" t="s">
        <v>154</v>
      </c>
      <c r="K115" s="170" t="s">
        <v>154</v>
      </c>
    </row>
    <row r="116" spans="1:11" ht="20.25" customHeight="1">
      <c r="A116" s="145" t="s">
        <v>150</v>
      </c>
      <c r="B116" s="39">
        <v>9000</v>
      </c>
      <c r="C116" s="41">
        <v>650</v>
      </c>
      <c r="D116" s="231"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B125:C125"/>
    <mergeCell ref="G125:I125"/>
    <mergeCell ref="J125:M125"/>
    <mergeCell ref="B122:C122"/>
    <mergeCell ref="G122:I122"/>
    <mergeCell ref="J122:M122"/>
    <mergeCell ref="I1:K1"/>
    <mergeCell ref="I2:L4"/>
    <mergeCell ref="L21:L22"/>
    <mergeCell ref="A6:K6"/>
    <mergeCell ref="A10:I10"/>
    <mergeCell ref="A12:I12"/>
    <mergeCell ref="J21:J22"/>
    <mergeCell ref="A3:D4"/>
    <mergeCell ref="A7:K7"/>
    <mergeCell ref="A11:I11"/>
    <mergeCell ref="B8:H8"/>
    <mergeCell ref="I21:I22"/>
    <mergeCell ref="D21:D22"/>
    <mergeCell ref="A21:A22"/>
    <mergeCell ref="E21:E22"/>
    <mergeCell ref="G21:G22"/>
    <mergeCell ref="K21:K22"/>
    <mergeCell ref="A14:I14"/>
    <mergeCell ref="B21:B22"/>
    <mergeCell ref="A15:I15"/>
    <mergeCell ref="H21:H22"/>
    <mergeCell ref="A16:I16"/>
    <mergeCell ref="C21:C22"/>
    <mergeCell ref="F21:F22"/>
    <mergeCell ref="F17:I17"/>
    <mergeCell ref="A17:D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B8" sqref="B8:H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282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4.7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11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  <c r="J16" s="5"/>
      <c r="K16" s="9"/>
    </row>
    <row r="17" spans="1:13" ht="46.5" customHeight="1">
      <c r="A17" s="326" t="s">
        <v>255</v>
      </c>
      <c r="B17" s="326"/>
      <c r="C17" s="326"/>
      <c r="D17" s="326"/>
      <c r="E17" s="301"/>
      <c r="F17" s="330" t="s">
        <v>264</v>
      </c>
      <c r="G17" s="330"/>
      <c r="H17" s="330"/>
      <c r="I17" s="330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17249000</v>
      </c>
      <c r="E24" s="191">
        <f aca="true" t="shared" si="0" ref="E24:K24">E25+E67+E96+E105</f>
        <v>972105</v>
      </c>
      <c r="F24" s="191">
        <f>F27+F30+F44+F115</f>
        <v>4734740</v>
      </c>
      <c r="G24" s="191">
        <f t="shared" si="0"/>
        <v>0</v>
      </c>
      <c r="H24" s="191">
        <f t="shared" si="0"/>
        <v>3383699.6500000004</v>
      </c>
      <c r="I24" s="191">
        <f t="shared" si="0"/>
        <v>3379378.81</v>
      </c>
      <c r="J24" s="191">
        <f t="shared" si="0"/>
        <v>3370482.31</v>
      </c>
      <c r="K24" s="191">
        <f t="shared" si="0"/>
        <v>4320.840000000084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17249000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3383699.6500000004</v>
      </c>
      <c r="I25" s="191">
        <f t="shared" si="1"/>
        <v>3379378.81</v>
      </c>
      <c r="J25" s="191">
        <f t="shared" si="1"/>
        <v>3370482.31</v>
      </c>
      <c r="K25" s="191">
        <f t="shared" si="1"/>
        <v>4320.840000000084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14427200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2626969.35</v>
      </c>
      <c r="I26" s="191">
        <f t="shared" si="2"/>
        <v>2626969.35</v>
      </c>
      <c r="J26" s="191">
        <f t="shared" si="2"/>
        <v>2626969.35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11875300</v>
      </c>
      <c r="E27" s="192">
        <f aca="true" t="shared" si="3" ref="E27:K27">E28+E29</f>
        <v>0</v>
      </c>
      <c r="F27" s="192">
        <v>2615205</v>
      </c>
      <c r="G27" s="192">
        <f t="shared" si="3"/>
        <v>0</v>
      </c>
      <c r="H27" s="192">
        <f t="shared" si="3"/>
        <v>2150828.64</v>
      </c>
      <c r="I27" s="192">
        <f t="shared" si="3"/>
        <v>2150828.64</v>
      </c>
      <c r="J27" s="192">
        <f t="shared" si="3"/>
        <v>2150828.64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11875300</v>
      </c>
      <c r="E28" s="194"/>
      <c r="F28" s="194">
        <v>0</v>
      </c>
      <c r="G28" s="194">
        <v>0</v>
      </c>
      <c r="H28" s="194">
        <v>2150828.64</v>
      </c>
      <c r="I28" s="194">
        <f>'[1]II  квартал'!$BF$5</f>
        <v>2150828.64</v>
      </c>
      <c r="J28" s="194">
        <f>'[1]II  квартал'!BG5</f>
        <v>2150828.64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2551900</v>
      </c>
      <c r="E30" s="196">
        <v>972105</v>
      </c>
      <c r="F30" s="196">
        <v>495000</v>
      </c>
      <c r="G30" s="196">
        <v>0</v>
      </c>
      <c r="H30" s="196">
        <v>476140.71</v>
      </c>
      <c r="I30" s="196">
        <f>'[1]II  квартал'!$BF$15</f>
        <v>476140.70999999996</v>
      </c>
      <c r="J30" s="196">
        <f>'[1]II  квартал'!BG15</f>
        <v>476140.70999999996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2821800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756730.3</v>
      </c>
      <c r="I31" s="191">
        <f t="shared" si="4"/>
        <v>752409.46</v>
      </c>
      <c r="J31" s="191">
        <f t="shared" si="4"/>
        <v>743512.9600000001</v>
      </c>
      <c r="K31" s="191">
        <f t="shared" si="4"/>
        <v>4320.840000000084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30000</v>
      </c>
      <c r="E32" s="196"/>
      <c r="F32" s="196">
        <v>0</v>
      </c>
      <c r="G32" s="196">
        <v>0</v>
      </c>
      <c r="H32" s="196">
        <v>3000</v>
      </c>
      <c r="I32" s="196">
        <f>'[1]II  квартал'!BF25</f>
        <v>3000</v>
      </c>
      <c r="J32" s="196">
        <f>'[1]II  квартал'!BG25</f>
        <v>7092.68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15000</v>
      </c>
      <c r="E35" s="196"/>
      <c r="F35" s="196">
        <v>0</v>
      </c>
      <c r="G35" s="196">
        <v>0</v>
      </c>
      <c r="H35" s="196">
        <v>2390.38</v>
      </c>
      <c r="I35" s="196">
        <f>'[1]II  квартал'!BF28</f>
        <v>2390.38</v>
      </c>
      <c r="J35" s="196">
        <f>'[1]II  квартал'!BG28</f>
        <v>2390.38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2776800</v>
      </c>
      <c r="E44" s="192">
        <f aca="true" t="shared" si="6" ref="E44:K44">E45+E46+E47+E48+E49</f>
        <v>0</v>
      </c>
      <c r="F44" s="192">
        <v>1613285</v>
      </c>
      <c r="G44" s="192">
        <f t="shared" si="6"/>
        <v>0</v>
      </c>
      <c r="H44" s="192">
        <f t="shared" si="6"/>
        <v>751339.92</v>
      </c>
      <c r="I44" s="192">
        <f t="shared" si="6"/>
        <v>747019.08</v>
      </c>
      <c r="J44" s="192">
        <f t="shared" si="6"/>
        <v>734029.9</v>
      </c>
      <c r="K44" s="192">
        <f t="shared" si="6"/>
        <v>4320.840000000084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2312000</v>
      </c>
      <c r="E45" s="194"/>
      <c r="F45" s="194">
        <v>0</v>
      </c>
      <c r="G45" s="194">
        <v>0</v>
      </c>
      <c r="H45" s="194">
        <v>616193.17</v>
      </c>
      <c r="I45" s="194">
        <f>'[1]II  квартал'!BF46</f>
        <v>612214.33</v>
      </c>
      <c r="J45" s="194">
        <f>'[1]II  квартал'!BG46</f>
        <v>599225.15</v>
      </c>
      <c r="K45" s="194">
        <f aca="true" t="shared" si="7" ref="K45:K65">H45-I45</f>
        <v>3978.840000000084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86311</v>
      </c>
      <c r="E46" s="194"/>
      <c r="F46" s="194">
        <v>0</v>
      </c>
      <c r="G46" s="194">
        <v>0</v>
      </c>
      <c r="H46" s="194">
        <v>19918.35</v>
      </c>
      <c r="I46" s="194">
        <f>'[1]II  квартал'!BF47</f>
        <v>19878.47</v>
      </c>
      <c r="J46" s="194">
        <f>'[1]II  квартал'!BG47</f>
        <v>19878.47</v>
      </c>
      <c r="K46" s="194">
        <f t="shared" si="7"/>
        <v>39.87999999999738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171718</v>
      </c>
      <c r="E47" s="194"/>
      <c r="F47" s="194">
        <v>0</v>
      </c>
      <c r="G47" s="194">
        <v>0</v>
      </c>
      <c r="H47" s="194">
        <v>51967.4</v>
      </c>
      <c r="I47" s="194">
        <f>'[1]II  квартал'!BF48</f>
        <v>51665.28</v>
      </c>
      <c r="J47" s="194">
        <f>'[1]II  квартал'!BG48</f>
        <v>51665.28</v>
      </c>
      <c r="K47" s="194">
        <f t="shared" si="7"/>
        <v>302.1200000000026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206771</v>
      </c>
      <c r="E48" s="194"/>
      <c r="F48" s="194">
        <v>0</v>
      </c>
      <c r="G48" s="194">
        <v>0</v>
      </c>
      <c r="H48" s="194">
        <v>63261</v>
      </c>
      <c r="I48" s="194">
        <f>'[1]II  квартал'!BF49</f>
        <v>63261</v>
      </c>
      <c r="J48" s="194">
        <f>'[1]II  квартал'!BG49</f>
        <v>63261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f>'[1]II  квартал'!BF56</f>
        <v>0</v>
      </c>
      <c r="J54" s="194">
        <f>'[1]II  квартал'!BG56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f aca="true" t="shared" si="11" ref="D59:L59">SUM(D60:D62)</f>
        <v>0</v>
      </c>
      <c r="E59" s="192">
        <f t="shared" si="11"/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11250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J125:M125"/>
    <mergeCell ref="L21:L22"/>
    <mergeCell ref="C21:C22"/>
    <mergeCell ref="D21:D22"/>
    <mergeCell ref="B122:C122"/>
    <mergeCell ref="G122:I122"/>
    <mergeCell ref="J122:M122"/>
    <mergeCell ref="F17:I17"/>
    <mergeCell ref="A17:D17"/>
    <mergeCell ref="B125:C125"/>
    <mergeCell ref="G125:I125"/>
    <mergeCell ref="K21:K22"/>
    <mergeCell ref="J21:J22"/>
    <mergeCell ref="I21:I22"/>
    <mergeCell ref="E21:E22"/>
    <mergeCell ref="G21:G22"/>
    <mergeCell ref="I1:K1"/>
    <mergeCell ref="A3:D4"/>
    <mergeCell ref="A7:K7"/>
    <mergeCell ref="B8:H8"/>
    <mergeCell ref="I2:L4"/>
    <mergeCell ref="A6:K6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00390625" style="0" customWidth="1"/>
    <col min="7" max="7" width="11.75390625" style="0" customWidth="1"/>
    <col min="8" max="9" width="19.00390625" style="0" customWidth="1"/>
    <col min="10" max="10" width="21.0039062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283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4.7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11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  <c r="J16" s="5"/>
      <c r="K16" s="9"/>
    </row>
    <row r="17" spans="1:13" ht="46.5" customHeight="1">
      <c r="A17" s="326" t="s">
        <v>255</v>
      </c>
      <c r="B17" s="326"/>
      <c r="C17" s="326"/>
      <c r="D17" s="326"/>
      <c r="E17" s="301"/>
      <c r="F17" s="330" t="s">
        <v>276</v>
      </c>
      <c r="G17" s="330"/>
      <c r="H17" s="330"/>
      <c r="I17" s="330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51342500</v>
      </c>
      <c r="E24" s="191">
        <f aca="true" t="shared" si="0" ref="E24:K24">E25+E67+E96+E105</f>
        <v>972105</v>
      </c>
      <c r="F24" s="191">
        <f>F27+F30+F44+F115+F33+F34+F54+F62</f>
        <v>15102363</v>
      </c>
      <c r="G24" s="191">
        <f t="shared" si="0"/>
        <v>0</v>
      </c>
      <c r="H24" s="191">
        <f t="shared" si="0"/>
        <v>13155693.669999998</v>
      </c>
      <c r="I24" s="191">
        <f t="shared" si="0"/>
        <v>13152984.719999999</v>
      </c>
      <c r="J24" s="191">
        <f t="shared" si="0"/>
        <v>13126645.969999999</v>
      </c>
      <c r="K24" s="191">
        <f t="shared" si="0"/>
        <v>2708.9499999997206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51342500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13155693.669999998</v>
      </c>
      <c r="I25" s="191">
        <f t="shared" si="1"/>
        <v>13152984.719999999</v>
      </c>
      <c r="J25" s="191">
        <f t="shared" si="1"/>
        <v>13126645.969999999</v>
      </c>
      <c r="K25" s="191">
        <f t="shared" si="1"/>
        <v>2708.9499999997206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26643400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5992982.68</v>
      </c>
      <c r="I26" s="191">
        <f t="shared" si="2"/>
        <v>5992982.68</v>
      </c>
      <c r="J26" s="191">
        <f t="shared" si="2"/>
        <v>5992982.68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22031100</v>
      </c>
      <c r="E27" s="192">
        <f aca="true" t="shared" si="3" ref="E27:K27">E28+E29</f>
        <v>0</v>
      </c>
      <c r="F27" s="192">
        <v>5355700</v>
      </c>
      <c r="G27" s="192">
        <f t="shared" si="3"/>
        <v>0</v>
      </c>
      <c r="H27" s="192">
        <f t="shared" si="3"/>
        <v>4928076.54</v>
      </c>
      <c r="I27" s="192">
        <f t="shared" si="3"/>
        <v>4928076.54</v>
      </c>
      <c r="J27" s="192">
        <f t="shared" si="3"/>
        <v>4928076.54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22031100</v>
      </c>
      <c r="E28" s="194"/>
      <c r="F28" s="194">
        <v>0</v>
      </c>
      <c r="G28" s="194">
        <v>0</v>
      </c>
      <c r="H28" s="194">
        <v>4928076.54</v>
      </c>
      <c r="I28" s="194">
        <f>'[1]II  квартал'!$BX$4</f>
        <v>4928076.54</v>
      </c>
      <c r="J28" s="194">
        <f>'[1]II  квартал'!$BY$4</f>
        <v>4928076.54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4612300</v>
      </c>
      <c r="E30" s="196">
        <v>972105</v>
      </c>
      <c r="F30" s="196">
        <v>1125760</v>
      </c>
      <c r="G30" s="196">
        <v>0</v>
      </c>
      <c r="H30" s="196">
        <v>1064906.14</v>
      </c>
      <c r="I30" s="196">
        <f>'[1]II  квартал'!$BX$14</f>
        <v>1064906.1400000001</v>
      </c>
      <c r="J30" s="196">
        <f>'[1]II  квартал'!$BY$14</f>
        <v>1064906.1400000001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11319600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3653079.28</v>
      </c>
      <c r="I31" s="191">
        <f t="shared" si="4"/>
        <v>3650370.3299999996</v>
      </c>
      <c r="J31" s="191">
        <f t="shared" si="4"/>
        <v>3624031.5799999996</v>
      </c>
      <c r="K31" s="191">
        <f t="shared" si="4"/>
        <v>2708.9499999997206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274600</v>
      </c>
      <c r="E32" s="196"/>
      <c r="F32" s="196">
        <v>0</v>
      </c>
      <c r="G32" s="196">
        <v>0</v>
      </c>
      <c r="H32" s="196">
        <v>48147.56</v>
      </c>
      <c r="I32" s="196">
        <f>'[1]II  квартал'!BX25</f>
        <v>48147.56</v>
      </c>
      <c r="J32" s="196">
        <f>'[1]II  квартал'!BY25</f>
        <v>23847.84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32400</v>
      </c>
      <c r="E33" s="196"/>
      <c r="F33" s="196">
        <v>4000</v>
      </c>
      <c r="G33" s="196">
        <v>0</v>
      </c>
      <c r="H33" s="196">
        <v>4000</v>
      </c>
      <c r="I33" s="196">
        <f>'[1]II  квартал'!BX26</f>
        <v>4000</v>
      </c>
      <c r="J33" s="196">
        <f>'[1]II  квартал'!BY26</f>
        <v>2161.07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3506500</v>
      </c>
      <c r="E34" s="196"/>
      <c r="F34" s="196">
        <v>1224800</v>
      </c>
      <c r="G34" s="196">
        <v>0</v>
      </c>
      <c r="H34" s="196">
        <v>1134716.63</v>
      </c>
      <c r="I34" s="196">
        <f>'[1]II  квартал'!BX27</f>
        <v>1134716.63</v>
      </c>
      <c r="J34" s="196">
        <f>'[1]II  квартал'!BY27</f>
        <v>1134516.5299999998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255400</v>
      </c>
      <c r="E35" s="196"/>
      <c r="F35" s="196">
        <v>0</v>
      </c>
      <c r="G35" s="196">
        <v>0</v>
      </c>
      <c r="H35" s="196">
        <v>50847.5</v>
      </c>
      <c r="I35" s="196">
        <f>'[1]II  квартал'!BX28</f>
        <v>50847.499999999985</v>
      </c>
      <c r="J35" s="196">
        <f>'[1]II  квартал'!BY28</f>
        <v>50847.499999999985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40700</v>
      </c>
      <c r="E42" s="196"/>
      <c r="F42" s="196">
        <v>0</v>
      </c>
      <c r="G42" s="196">
        <v>0</v>
      </c>
      <c r="H42" s="196">
        <v>6522.91</v>
      </c>
      <c r="I42" s="196">
        <f>'[1]II  квартал'!$BX$34</f>
        <v>6522.91</v>
      </c>
      <c r="J42" s="196">
        <f>'[1]II  квартал'!$BY$35</f>
        <v>6522.91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7181400</v>
      </c>
      <c r="E44" s="192">
        <f aca="true" t="shared" si="6" ref="E44:K44">E45+E46+E47+E48+E49</f>
        <v>0</v>
      </c>
      <c r="F44" s="192">
        <v>3338820</v>
      </c>
      <c r="G44" s="192">
        <f t="shared" si="6"/>
        <v>0</v>
      </c>
      <c r="H44" s="192">
        <f t="shared" si="6"/>
        <v>2402133.9499999997</v>
      </c>
      <c r="I44" s="192">
        <f t="shared" si="6"/>
        <v>2399425</v>
      </c>
      <c r="J44" s="192">
        <f t="shared" si="6"/>
        <v>2399425</v>
      </c>
      <c r="K44" s="192">
        <f t="shared" si="6"/>
        <v>2708.9499999997206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6138100</v>
      </c>
      <c r="E45" s="194"/>
      <c r="F45" s="194">
        <v>0</v>
      </c>
      <c r="G45" s="194">
        <v>0</v>
      </c>
      <c r="H45" s="194">
        <v>2177582.46</v>
      </c>
      <c r="I45" s="194">
        <f>'[1]II  квартал'!BX46</f>
        <v>2174873.5100000002</v>
      </c>
      <c r="J45" s="194">
        <f>'[1]II  квартал'!BY46</f>
        <v>2174873.5100000002</v>
      </c>
      <c r="K45" s="194">
        <f aca="true" t="shared" si="7" ref="K45:K65">H45-I45</f>
        <v>2708.9499999997206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180300</v>
      </c>
      <c r="E46" s="194"/>
      <c r="F46" s="194">
        <v>0</v>
      </c>
      <c r="G46" s="194">
        <v>0</v>
      </c>
      <c r="H46" s="194">
        <v>41727.05</v>
      </c>
      <c r="I46" s="194">
        <f>'[1]II  квартал'!BX47</f>
        <v>41727.049999999996</v>
      </c>
      <c r="J46" s="194">
        <f>'[1]II  квартал'!BY47</f>
        <v>41727.049999999996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822100</v>
      </c>
      <c r="E47" s="194"/>
      <c r="F47" s="194">
        <v>0</v>
      </c>
      <c r="G47" s="194">
        <v>0</v>
      </c>
      <c r="H47" s="194">
        <v>182824.44</v>
      </c>
      <c r="I47" s="194">
        <f>'[1]II  квартал'!BX48</f>
        <v>182824.44</v>
      </c>
      <c r="J47" s="194">
        <f>'[1]II  квартал'!BY48</f>
        <v>182824.44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40900</v>
      </c>
      <c r="E48" s="194"/>
      <c r="F48" s="194">
        <v>0</v>
      </c>
      <c r="G48" s="194">
        <v>0</v>
      </c>
      <c r="H48" s="194">
        <v>0</v>
      </c>
      <c r="I48" s="194">
        <f>'[1]II  квартал'!BX49</f>
        <v>0</v>
      </c>
      <c r="J48" s="194">
        <f>'[1]II  квартал'!BY49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квартал'!BX50</f>
        <v>0</v>
      </c>
      <c r="J49" s="194">
        <f>'[1]II  квартал'!BY50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квартал'!BX51</f>
        <v>0</v>
      </c>
      <c r="J50" s="194">
        <f>'[1]II  квартал'!BY51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f>'[1]II  квартал'!BX52</f>
        <v>0</v>
      </c>
      <c r="J51" s="194">
        <f>'[1]II  квартал'!BY52</f>
        <v>0</v>
      </c>
      <c r="K51" s="194">
        <f t="shared" si="7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28600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6710.73</v>
      </c>
      <c r="I52" s="196">
        <f t="shared" si="8"/>
        <v>6710.73</v>
      </c>
      <c r="J52" s="196">
        <f t="shared" si="8"/>
        <v>6710.73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28600</v>
      </c>
      <c r="E54" s="194"/>
      <c r="F54" s="194">
        <v>24500</v>
      </c>
      <c r="G54" s="194">
        <v>0</v>
      </c>
      <c r="H54" s="194">
        <v>6710.73</v>
      </c>
      <c r="I54" s="194">
        <f>'[1]II  квартал'!$BX$56</f>
        <v>6710.73</v>
      </c>
      <c r="J54" s="194">
        <f>'[1]II  квартал'!$BY$56</f>
        <v>6710.73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>
        <v>0</v>
      </c>
      <c r="G59" s="192">
        <f>SUM(G60:G62)</f>
        <v>0</v>
      </c>
      <c r="H59" s="192">
        <v>0</v>
      </c>
      <c r="I59" s="192">
        <v>0</v>
      </c>
      <c r="J59" s="192">
        <v>0</v>
      </c>
      <c r="K59" s="194">
        <f t="shared" si="7"/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13379500</v>
      </c>
      <c r="E62" s="201">
        <f aca="true" t="shared" si="11" ref="E62:K62">E63+E64+E65</f>
        <v>0</v>
      </c>
      <c r="F62" s="201">
        <v>3882608</v>
      </c>
      <c r="G62" s="201">
        <f t="shared" si="11"/>
        <v>0</v>
      </c>
      <c r="H62" s="201">
        <f t="shared" si="11"/>
        <v>3509631.71</v>
      </c>
      <c r="I62" s="201">
        <f t="shared" si="11"/>
        <v>3509631.71</v>
      </c>
      <c r="J62" s="201">
        <f t="shared" si="11"/>
        <v>3509631.71</v>
      </c>
      <c r="K62" s="20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12760000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3393879.71</v>
      </c>
      <c r="I64" s="211">
        <f>'[1]II  квартал'!BX67</f>
        <v>3393879.71</v>
      </c>
      <c r="J64" s="211">
        <f>'[1]II  квартал'!BY67</f>
        <v>3393879.71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619500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115752</v>
      </c>
      <c r="I65" s="211">
        <f>'[1]II  квартал'!BX68</f>
        <v>115752</v>
      </c>
      <c r="J65" s="211">
        <f>'[1]II  квартал'!BY68</f>
        <v>115752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квартал'!$BX$70</f>
        <v>0</v>
      </c>
      <c r="J66" s="236">
        <f>'[1]II  квартал'!$BY$70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2" ref="E67:K67">E68+E91</f>
        <v>0</v>
      </c>
      <c r="F67" s="267">
        <f t="shared" si="12"/>
        <v>0</v>
      </c>
      <c r="G67" s="267">
        <f t="shared" si="12"/>
        <v>0</v>
      </c>
      <c r="H67" s="267">
        <f t="shared" si="12"/>
        <v>0</v>
      </c>
      <c r="I67" s="267">
        <f t="shared" si="12"/>
        <v>0</v>
      </c>
      <c r="J67" s="267">
        <f t="shared" si="12"/>
        <v>0</v>
      </c>
      <c r="K67" s="267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6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6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6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6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6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0" ref="D92:K92">SUM(D96,D105)</f>
        <v>0</v>
      </c>
      <c r="E92" s="221">
        <f t="shared" si="20"/>
        <v>0</v>
      </c>
      <c r="F92" s="221">
        <f t="shared" si="20"/>
        <v>0</v>
      </c>
      <c r="G92" s="221">
        <f t="shared" si="20"/>
        <v>0</v>
      </c>
      <c r="H92" s="221">
        <f t="shared" si="20"/>
        <v>0</v>
      </c>
      <c r="I92" s="221">
        <f t="shared" si="20"/>
        <v>0</v>
      </c>
      <c r="J92" s="221">
        <f t="shared" si="20"/>
        <v>0</v>
      </c>
      <c r="K92" s="274">
        <f t="shared" si="20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1" ref="D95:K95">SUM(D97,D106)</f>
        <v>0</v>
      </c>
      <c r="E95" s="221">
        <f t="shared" si="21"/>
        <v>0</v>
      </c>
      <c r="F95" s="221">
        <f t="shared" si="21"/>
        <v>0</v>
      </c>
      <c r="G95" s="221">
        <f t="shared" si="21"/>
        <v>0</v>
      </c>
      <c r="H95" s="221">
        <f t="shared" si="21"/>
        <v>0</v>
      </c>
      <c r="I95" s="221">
        <f t="shared" si="21"/>
        <v>0</v>
      </c>
      <c r="J95" s="221">
        <f t="shared" si="21"/>
        <v>0</v>
      </c>
      <c r="K95" s="22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3" ref="E97:K97">E98+E99+E100</f>
        <v>0</v>
      </c>
      <c r="F97" s="196">
        <f t="shared" si="23"/>
        <v>0</v>
      </c>
      <c r="G97" s="196">
        <f t="shared" si="23"/>
        <v>0</v>
      </c>
      <c r="H97" s="196">
        <f t="shared" si="23"/>
        <v>0</v>
      </c>
      <c r="I97" s="196">
        <f t="shared" si="23"/>
        <v>0</v>
      </c>
      <c r="J97" s="196">
        <f t="shared" si="23"/>
        <v>0</v>
      </c>
      <c r="K97" s="196">
        <f t="shared" si="23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4" ref="E105:K105">E106</f>
        <v>0</v>
      </c>
      <c r="F105" s="191">
        <f t="shared" si="24"/>
        <v>0</v>
      </c>
      <c r="G105" s="191">
        <f t="shared" si="24"/>
        <v>0</v>
      </c>
      <c r="H105" s="191">
        <f t="shared" si="24"/>
        <v>0</v>
      </c>
      <c r="I105" s="191">
        <f t="shared" si="24"/>
        <v>0</v>
      </c>
      <c r="J105" s="191">
        <f t="shared" si="24"/>
        <v>0</v>
      </c>
      <c r="K105" s="191">
        <f t="shared" si="24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5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5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5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5"/>
        <v>0</v>
      </c>
      <c r="E109" s="226">
        <f aca="true" t="shared" si="26" ref="E109:K109">SUM(E110:E111)</f>
        <v>0</v>
      </c>
      <c r="F109" s="226">
        <f t="shared" si="26"/>
        <v>0</v>
      </c>
      <c r="G109" s="226">
        <f t="shared" si="26"/>
        <v>0</v>
      </c>
      <c r="H109" s="226">
        <f t="shared" si="26"/>
        <v>0</v>
      </c>
      <c r="I109" s="226">
        <f t="shared" si="26"/>
        <v>0</v>
      </c>
      <c r="J109" s="226">
        <f t="shared" si="26"/>
        <v>0</v>
      </c>
      <c r="K109" s="226">
        <f t="shared" si="26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5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5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5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5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5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146175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5:I15"/>
    <mergeCell ref="A16:I16"/>
    <mergeCell ref="I1:K1"/>
    <mergeCell ref="I2:L4"/>
    <mergeCell ref="A3:D4"/>
    <mergeCell ref="A6:K6"/>
    <mergeCell ref="A7:K7"/>
    <mergeCell ref="B8:H8"/>
    <mergeCell ref="A10:I10"/>
    <mergeCell ref="A11:I11"/>
    <mergeCell ref="A12:I12"/>
    <mergeCell ref="A14:I14"/>
    <mergeCell ref="A17:D17"/>
    <mergeCell ref="F17:I17"/>
    <mergeCell ref="A21:A22"/>
    <mergeCell ref="B21:B22"/>
    <mergeCell ref="C21:C22"/>
    <mergeCell ref="D21:D22"/>
    <mergeCell ref="E21:E22"/>
    <mergeCell ref="F21:F22"/>
    <mergeCell ref="G21:G22"/>
    <mergeCell ref="H21:H22"/>
    <mergeCell ref="B125:C125"/>
    <mergeCell ref="G125:I125"/>
    <mergeCell ref="J125:M125"/>
    <mergeCell ref="I21:I22"/>
    <mergeCell ref="J21:J22"/>
    <mergeCell ref="K21:K22"/>
    <mergeCell ref="L21:L22"/>
    <mergeCell ref="B122:C122"/>
    <mergeCell ref="G122:I122"/>
    <mergeCell ref="J122:M1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6" t="s">
        <v>170</v>
      </c>
      <c r="J1" s="316"/>
      <c r="K1" s="316"/>
      <c r="L1" s="1"/>
      <c r="M1" s="1"/>
    </row>
    <row r="2" spans="7:15" ht="12.75" customHeight="1">
      <c r="G2" s="8"/>
      <c r="H2" s="8"/>
      <c r="I2" s="324" t="s">
        <v>283</v>
      </c>
      <c r="J2" s="324"/>
      <c r="K2" s="324"/>
      <c r="L2" s="324"/>
      <c r="M2" s="8"/>
      <c r="N2" s="3"/>
      <c r="O2" s="3"/>
    </row>
    <row r="3" spans="1:15" ht="12.75">
      <c r="A3" s="324"/>
      <c r="B3" s="324"/>
      <c r="C3" s="324"/>
      <c r="D3" s="324"/>
      <c r="F3" s="8"/>
      <c r="G3" s="8"/>
      <c r="H3" s="8"/>
      <c r="I3" s="324"/>
      <c r="J3" s="324"/>
      <c r="K3" s="324"/>
      <c r="L3" s="324"/>
      <c r="M3" s="8"/>
      <c r="N3" s="3"/>
      <c r="O3" s="3"/>
    </row>
    <row r="4" spans="1:13" ht="24.75" customHeight="1">
      <c r="A4" s="324"/>
      <c r="B4" s="324"/>
      <c r="C4" s="324"/>
      <c r="D4" s="324"/>
      <c r="F4" s="8"/>
      <c r="G4" s="8"/>
      <c r="H4" s="8"/>
      <c r="I4" s="324"/>
      <c r="J4" s="324"/>
      <c r="K4" s="324"/>
      <c r="L4" s="324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15.75">
      <c r="A7" s="320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19" t="s">
        <v>277</v>
      </c>
      <c r="C8" s="319"/>
      <c r="D8" s="319"/>
      <c r="E8" s="319"/>
      <c r="F8" s="319"/>
      <c r="G8" s="319"/>
      <c r="H8" s="319"/>
      <c r="K8" s="9"/>
    </row>
    <row r="9" spans="9:11" ht="12.75">
      <c r="I9" s="158"/>
      <c r="K9" s="9" t="s">
        <v>5</v>
      </c>
    </row>
    <row r="10" spans="1:1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t="s">
        <v>2</v>
      </c>
      <c r="K10" s="106" t="s">
        <v>116</v>
      </c>
    </row>
    <row r="11" spans="1:11" ht="12.75">
      <c r="A11" s="315" t="s">
        <v>159</v>
      </c>
      <c r="B11" s="315"/>
      <c r="C11" s="315"/>
      <c r="D11" s="315"/>
      <c r="E11" s="315"/>
      <c r="F11" s="315"/>
      <c r="G11" s="315"/>
      <c r="H11" s="315"/>
      <c r="I11" s="315"/>
      <c r="J11" t="s">
        <v>3</v>
      </c>
      <c r="K11" s="107">
        <v>3510136600</v>
      </c>
    </row>
    <row r="12" spans="1:11" ht="12.75" customHeight="1" hidden="1">
      <c r="A12" s="322" t="s">
        <v>117</v>
      </c>
      <c r="B12" s="322"/>
      <c r="C12" s="322"/>
      <c r="D12" s="322"/>
      <c r="E12" s="322"/>
      <c r="F12" s="322"/>
      <c r="G12" s="322"/>
      <c r="H12" s="322"/>
      <c r="I12" s="322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5" t="s">
        <v>160</v>
      </c>
      <c r="B14" s="315"/>
      <c r="C14" s="315"/>
      <c r="D14" s="315"/>
      <c r="E14" s="315"/>
      <c r="F14" s="315"/>
      <c r="G14" s="315"/>
      <c r="H14" s="315"/>
      <c r="I14" s="315"/>
      <c r="K14" s="5"/>
    </row>
    <row r="15" spans="1:11" ht="12.75">
      <c r="A15" s="315" t="s">
        <v>114</v>
      </c>
      <c r="B15" s="315"/>
      <c r="C15" s="315"/>
      <c r="D15" s="315"/>
      <c r="E15" s="315"/>
      <c r="F15" s="315"/>
      <c r="G15" s="315"/>
      <c r="H15" s="315"/>
      <c r="I15" s="315"/>
      <c r="K15" s="5"/>
    </row>
    <row r="16" spans="1:11" ht="12.75">
      <c r="A16" s="315" t="s">
        <v>211</v>
      </c>
      <c r="B16" s="315"/>
      <c r="C16" s="315"/>
      <c r="D16" s="315"/>
      <c r="E16" s="315"/>
      <c r="F16" s="315"/>
      <c r="G16" s="315"/>
      <c r="H16" s="315"/>
      <c r="I16" s="315"/>
      <c r="J16" s="5"/>
      <c r="K16" s="9"/>
    </row>
    <row r="17" spans="1:18" ht="42.75" customHeight="1">
      <c r="A17" s="326" t="s">
        <v>255</v>
      </c>
      <c r="B17" s="326"/>
      <c r="C17" s="326"/>
      <c r="D17" s="326"/>
      <c r="E17" s="301"/>
      <c r="F17" s="330" t="s">
        <v>265</v>
      </c>
      <c r="G17" s="330"/>
      <c r="H17" s="330"/>
      <c r="I17" s="330"/>
      <c r="M17" s="5"/>
      <c r="N17" s="312"/>
      <c r="O17" s="312"/>
      <c r="P17" s="312"/>
      <c r="Q17" s="312"/>
      <c r="R17" s="312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7" t="s">
        <v>6</v>
      </c>
      <c r="B21" s="313" t="s">
        <v>163</v>
      </c>
      <c r="C21" s="313" t="s">
        <v>8</v>
      </c>
      <c r="D21" s="313" t="s">
        <v>164</v>
      </c>
      <c r="E21" s="313" t="s">
        <v>10</v>
      </c>
      <c r="F21" s="313" t="s">
        <v>169</v>
      </c>
      <c r="G21" s="313" t="s">
        <v>165</v>
      </c>
      <c r="H21" s="313" t="s">
        <v>166</v>
      </c>
      <c r="I21" s="313" t="s">
        <v>179</v>
      </c>
      <c r="J21" s="313" t="s">
        <v>180</v>
      </c>
      <c r="K21" s="317" t="s">
        <v>167</v>
      </c>
      <c r="L21" s="309" t="s">
        <v>134</v>
      </c>
    </row>
    <row r="22" spans="1:12" ht="62.25" customHeight="1" thickBot="1">
      <c r="A22" s="328"/>
      <c r="B22" s="314"/>
      <c r="C22" s="314"/>
      <c r="D22" s="314"/>
      <c r="E22" s="314"/>
      <c r="F22" s="314"/>
      <c r="G22" s="314"/>
      <c r="H22" s="314"/>
      <c r="I22" s="314"/>
      <c r="J22" s="314"/>
      <c r="K22" s="318"/>
      <c r="L22" s="31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364700</v>
      </c>
      <c r="E24" s="191">
        <f aca="true" t="shared" si="0" ref="E24:K24">E25+E67+E96+E105</f>
        <v>972105</v>
      </c>
      <c r="F24" s="191">
        <f>F27+F30+F44+F54+F62+F115</f>
        <v>277506</v>
      </c>
      <c r="G24" s="191">
        <f t="shared" si="0"/>
        <v>0</v>
      </c>
      <c r="H24" s="191">
        <f t="shared" si="0"/>
        <v>229576</v>
      </c>
      <c r="I24" s="191">
        <f t="shared" si="0"/>
        <v>185981.11</v>
      </c>
      <c r="J24" s="191">
        <f t="shared" si="0"/>
        <v>185981.11</v>
      </c>
      <c r="K24" s="191">
        <f t="shared" si="0"/>
        <v>43594.890000000014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364700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>H26+H31+H55+H58+H62+H66</f>
        <v>229576</v>
      </c>
      <c r="I25" s="191">
        <f t="shared" si="1"/>
        <v>185981.11</v>
      </c>
      <c r="J25" s="191">
        <f t="shared" si="1"/>
        <v>185981.11</v>
      </c>
      <c r="K25" s="191">
        <f t="shared" si="1"/>
        <v>43594.890000000014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364700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H52</f>
        <v>229576</v>
      </c>
      <c r="I31" s="191">
        <f>I52</f>
        <v>185981.11</v>
      </c>
      <c r="J31" s="191">
        <f>J52</f>
        <v>185981.11</v>
      </c>
      <c r="K31" s="191">
        <f t="shared" si="4"/>
        <v>43594.890000000014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279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364700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229576</v>
      </c>
      <c r="I52" s="196">
        <f t="shared" si="8"/>
        <v>185981.11</v>
      </c>
      <c r="J52" s="196">
        <f t="shared" si="8"/>
        <v>185981.11</v>
      </c>
      <c r="K52" s="196">
        <f t="shared" si="8"/>
        <v>43594.890000000014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364700</v>
      </c>
      <c r="E54" s="194"/>
      <c r="F54" s="194">
        <v>277506</v>
      </c>
      <c r="G54" s="194">
        <v>0</v>
      </c>
      <c r="H54" s="194">
        <v>229576</v>
      </c>
      <c r="I54" s="194">
        <v>185981.11</v>
      </c>
      <c r="J54" s="194">
        <v>185981.11</v>
      </c>
      <c r="K54" s="194">
        <f t="shared" si="7"/>
        <v>43594.890000000014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/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/>
      <c r="E80" s="273"/>
      <c r="F80" s="273"/>
      <c r="G80" s="273"/>
      <c r="H80" s="273"/>
      <c r="I80" s="273"/>
      <c r="J80" s="273"/>
      <c r="K80" s="273"/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/>
      <c r="E82" s="273"/>
      <c r="F82" s="273"/>
      <c r="G82" s="273"/>
      <c r="H82" s="273"/>
      <c r="I82" s="273"/>
      <c r="J82" s="273"/>
      <c r="K82" s="273"/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/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11" t="s">
        <v>71</v>
      </c>
      <c r="C122" s="311"/>
      <c r="D122" s="49"/>
      <c r="E122" s="49"/>
      <c r="F122" s="49"/>
      <c r="G122" s="311" t="s">
        <v>173</v>
      </c>
      <c r="H122" s="311"/>
      <c r="I122" s="311"/>
      <c r="J122" s="312"/>
      <c r="K122" s="312"/>
      <c r="L122" s="312"/>
      <c r="M122" s="312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11" t="s">
        <v>71</v>
      </c>
      <c r="C125" s="311"/>
      <c r="D125" s="49"/>
      <c r="E125" s="49"/>
      <c r="F125" s="49"/>
      <c r="G125" s="311" t="s">
        <v>174</v>
      </c>
      <c r="H125" s="311"/>
      <c r="I125" s="311"/>
      <c r="J125" s="312"/>
      <c r="K125" s="312"/>
      <c r="L125" s="312"/>
      <c r="M125" s="312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J122:M122"/>
    <mergeCell ref="F21:F22"/>
    <mergeCell ref="G21:G22"/>
    <mergeCell ref="H21:H22"/>
    <mergeCell ref="A16:I16"/>
    <mergeCell ref="A21:A22"/>
    <mergeCell ref="B21:B22"/>
    <mergeCell ref="C21:C22"/>
    <mergeCell ref="A11:I11"/>
    <mergeCell ref="A12:I12"/>
    <mergeCell ref="A14:I14"/>
    <mergeCell ref="A15:I15"/>
    <mergeCell ref="N17:R17"/>
    <mergeCell ref="I21:I22"/>
    <mergeCell ref="B125:C125"/>
    <mergeCell ref="G125:I125"/>
    <mergeCell ref="J125:M125"/>
    <mergeCell ref="J21:J22"/>
    <mergeCell ref="K21:K22"/>
    <mergeCell ref="L21:L22"/>
    <mergeCell ref="B122:C122"/>
    <mergeCell ref="G122:I122"/>
    <mergeCell ref="D21:D22"/>
    <mergeCell ref="E21:E22"/>
    <mergeCell ref="F17:I17"/>
    <mergeCell ref="A17:D17"/>
    <mergeCell ref="A10:I10"/>
    <mergeCell ref="I1:K1"/>
    <mergeCell ref="I2:L4"/>
    <mergeCell ref="A3:D4"/>
    <mergeCell ref="A6:K6"/>
    <mergeCell ref="A7:K7"/>
    <mergeCell ref="B8:H8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2016-04-06T11:59:25Z</cp:lastPrinted>
  <dcterms:created xsi:type="dcterms:W3CDTF">2005-03-01T06:02:34Z</dcterms:created>
  <dcterms:modified xsi:type="dcterms:W3CDTF">2016-04-25T06:23:45Z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