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0490" windowHeight="7755" activeTab="0"/>
  </bookViews>
  <sheets>
    <sheet name="граничний (грн)" sheetId="1" r:id="rId1"/>
  </sheets>
  <definedNames>
    <definedName name="_xlnm.Print_Titles" localSheetId="0">'граничний (грн)'!$B:$B,'граничний (грн)'!$1:$1</definedName>
    <definedName name="_xlnm.Print_Area" localSheetId="0">'граничний (грн)'!$A$1:$AB$31</definedName>
  </definedNames>
  <calcPr fullCalcOnLoad="1" fullPrecision="0"/>
</workbook>
</file>

<file path=xl/sharedStrings.xml><?xml version="1.0" encoding="utf-8"?>
<sst xmlns="http://schemas.openxmlformats.org/spreadsheetml/2006/main" count="61" uniqueCount="59">
  <si>
    <t>Установа</t>
  </si>
  <si>
    <t>ФЗП на рік</t>
  </si>
  <si>
    <t>Вислуга років</t>
  </si>
  <si>
    <t>Всього</t>
  </si>
  <si>
    <t>Матеріальна допомога</t>
  </si>
  <si>
    <t>Щорічна винагорода</t>
  </si>
  <si>
    <t>Всього 2111-2120</t>
  </si>
  <si>
    <t>070202 МБ</t>
  </si>
  <si>
    <t>Шк-інт 70301 МБ</t>
  </si>
  <si>
    <t>70304 МБ</t>
  </si>
  <si>
    <t>70601 ККТК</t>
  </si>
  <si>
    <t>М/кабінет 70802</t>
  </si>
  <si>
    <t>Г/група 70803</t>
  </si>
  <si>
    <t>МБ 070000</t>
  </si>
  <si>
    <t>"010116"</t>
  </si>
  <si>
    <t>091108</t>
  </si>
  <si>
    <t>Субвенція</t>
  </si>
  <si>
    <t>КФК 070501 суб</t>
  </si>
  <si>
    <t>Субвенція разом :</t>
  </si>
  <si>
    <t>КФК 070501 (ст дот)</t>
  </si>
  <si>
    <t>ДНЗ ім.Єгорова фін ст</t>
  </si>
  <si>
    <t>ДНЗ "ПТУ" №4 (фін.ст</t>
  </si>
  <si>
    <t>ДНЗ "ПТУ"№8 (фін ст</t>
  </si>
  <si>
    <t>ДНЗ "ВПУ" №9 (фін ст</t>
  </si>
  <si>
    <t>Проф.ліцей (фін ст</t>
  </si>
  <si>
    <t>ДНЗ сфери послуг (фін ст</t>
  </si>
  <si>
    <t>Всього 070201 суб</t>
  </si>
  <si>
    <t>70202 суб</t>
  </si>
  <si>
    <t>Шк-інт 70301 суб</t>
  </si>
  <si>
    <t>СЗОШ 70304 суб</t>
  </si>
  <si>
    <t>1011010</t>
  </si>
  <si>
    <t>1011020</t>
  </si>
  <si>
    <t>1011030</t>
  </si>
  <si>
    <t>1011040</t>
  </si>
  <si>
    <t>1011070</t>
  </si>
  <si>
    <t>1011090</t>
  </si>
  <si>
    <t>1011100</t>
  </si>
  <si>
    <t>1011120</t>
  </si>
  <si>
    <t>1011170</t>
  </si>
  <si>
    <t>1011180</t>
  </si>
  <si>
    <t>1011190</t>
  </si>
  <si>
    <t>1011210</t>
  </si>
  <si>
    <t>1011230</t>
  </si>
  <si>
    <t>1010180</t>
  </si>
  <si>
    <t>1013160</t>
  </si>
  <si>
    <t>1011020 ( субв )</t>
  </si>
  <si>
    <t>1011030  ( субв )</t>
  </si>
  <si>
    <t>1011040 ( субв )</t>
  </si>
  <si>
    <t>1011070 ( субв )</t>
  </si>
  <si>
    <t>1011100 (субв)</t>
  </si>
  <si>
    <t>МБ Освіта</t>
  </si>
  <si>
    <t>Начальник  управління освіти</t>
  </si>
  <si>
    <t>Костенко Л.Д.</t>
  </si>
  <si>
    <t xml:space="preserve">Головний бухгалтер </t>
  </si>
  <si>
    <t>Шевякова О.Л.</t>
  </si>
  <si>
    <t>всього</t>
  </si>
  <si>
    <t xml:space="preserve">бюджет </t>
  </si>
  <si>
    <t>1018600  МБ</t>
  </si>
  <si>
    <t>РАЗОМ  по Освіті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</si>
</sst>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3" fontId="16" fillId="34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3" fontId="53" fillId="33" borderId="26" xfId="0" applyNumberFormat="1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3" fontId="9" fillId="35" borderId="19" xfId="0" applyNumberFormat="1" applyFont="1" applyFill="1" applyBorder="1" applyAlignment="1">
      <alignment horizontal="center" vertical="center"/>
    </xf>
    <xf numFmtId="3" fontId="10" fillId="35" borderId="11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horizontal="center" vertical="center"/>
    </xf>
    <xf numFmtId="3" fontId="9" fillId="35" borderId="11" xfId="0" applyNumberFormat="1" applyFont="1" applyFill="1" applyBorder="1" applyAlignment="1">
      <alignment horizontal="center" vertical="center"/>
    </xf>
    <xf numFmtId="3" fontId="16" fillId="35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/>
    </xf>
    <xf numFmtId="3" fontId="13" fillId="34" borderId="12" xfId="0" applyNumberFormat="1" applyFont="1" applyFill="1" applyBorder="1" applyAlignment="1">
      <alignment horizontal="center" vertical="center"/>
    </xf>
    <xf numFmtId="3" fontId="14" fillId="34" borderId="12" xfId="0" applyNumberFormat="1" applyFont="1" applyFill="1" applyBorder="1" applyAlignment="1">
      <alignment horizontal="center" vertical="center"/>
    </xf>
    <xf numFmtId="3" fontId="14" fillId="35" borderId="12" xfId="0" applyNumberFormat="1" applyFont="1" applyFill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3" borderId="13" xfId="0" applyNumberFormat="1" applyFont="1" applyFill="1" applyBorder="1" applyAlignment="1">
      <alignment horizontal="center" vertical="center"/>
    </xf>
    <xf numFmtId="3" fontId="14" fillId="33" borderId="12" xfId="0" applyNumberFormat="1" applyFont="1" applyFill="1" applyBorder="1" applyAlignment="1">
      <alignment horizontal="center" vertical="center"/>
    </xf>
    <xf numFmtId="3" fontId="14" fillId="33" borderId="14" xfId="0" applyNumberFormat="1" applyFont="1" applyFill="1" applyBorder="1" applyAlignment="1">
      <alignment horizontal="center" vertical="center"/>
    </xf>
    <xf numFmtId="3" fontId="13" fillId="33" borderId="14" xfId="0" applyNumberFormat="1" applyFont="1" applyFill="1" applyBorder="1" applyAlignment="1">
      <alignment horizontal="center" vertical="center"/>
    </xf>
    <xf numFmtId="3" fontId="13" fillId="33" borderId="17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3" fontId="19" fillId="33" borderId="24" xfId="0" applyNumberFormat="1" applyFont="1" applyFill="1" applyBorder="1" applyAlignment="1">
      <alignment horizontal="center" vertical="center"/>
    </xf>
    <xf numFmtId="3" fontId="19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3" fontId="54" fillId="33" borderId="11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3" fontId="9" fillId="36" borderId="11" xfId="0" applyNumberFormat="1" applyFont="1" applyFill="1" applyBorder="1" applyAlignment="1">
      <alignment horizontal="center" vertical="center"/>
    </xf>
    <xf numFmtId="3" fontId="10" fillId="36" borderId="11" xfId="0" applyNumberFormat="1" applyFont="1" applyFill="1" applyBorder="1" applyAlignment="1">
      <alignment horizontal="center" vertical="center"/>
    </xf>
    <xf numFmtId="3" fontId="16" fillId="36" borderId="11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right" vertical="center"/>
    </xf>
    <xf numFmtId="0" fontId="15" fillId="35" borderId="15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49" fontId="10" fillId="33" borderId="33" xfId="0" applyNumberFormat="1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49" fontId="10" fillId="36" borderId="30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49" fontId="12" fillId="33" borderId="36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3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I66"/>
  <sheetViews>
    <sheetView tabSelected="1" view="pageBreakPreview" zoomScale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3" sqref="B12:B13"/>
    </sheetView>
  </sheetViews>
  <sheetFormatPr defaultColWidth="9.00390625" defaultRowHeight="12.75"/>
  <cols>
    <col min="1" max="1" width="20.875" style="20" customWidth="1"/>
    <col min="2" max="2" width="26.875" style="19" customWidth="1"/>
    <col min="3" max="4" width="17.625" style="14" customWidth="1"/>
    <col min="5" max="5" width="17.625" style="15" customWidth="1"/>
    <col min="6" max="7" width="17.625" style="14" customWidth="1"/>
    <col min="8" max="10" width="17.625" style="15" customWidth="1"/>
    <col min="11" max="16" width="17.625" style="14" customWidth="1"/>
    <col min="17" max="17" width="17.625" style="15" customWidth="1"/>
    <col min="18" max="27" width="17.625" style="14" customWidth="1"/>
    <col min="28" max="28" width="17.625" style="15" customWidth="1"/>
    <col min="29" max="31" width="17.625" style="14" hidden="1" customWidth="1"/>
    <col min="32" max="32" width="17.625" style="79" customWidth="1"/>
    <col min="33" max="33" width="16.875" style="14" customWidth="1"/>
    <col min="34" max="34" width="14.375" style="14" customWidth="1"/>
    <col min="35" max="35" width="15.75390625" style="14" bestFit="1" customWidth="1"/>
    <col min="36" max="16384" width="9.125" style="14" customWidth="1"/>
  </cols>
  <sheetData>
    <row r="1" spans="1:32" s="2" customFormat="1" ht="65.25" customHeight="1">
      <c r="A1" s="130"/>
      <c r="B1" s="120" t="s">
        <v>0</v>
      </c>
      <c r="C1" s="23" t="s">
        <v>1</v>
      </c>
      <c r="D1" s="23" t="s">
        <v>2</v>
      </c>
      <c r="E1" s="24" t="s">
        <v>3</v>
      </c>
      <c r="F1" s="23" t="s">
        <v>4</v>
      </c>
      <c r="G1" s="23" t="s">
        <v>5</v>
      </c>
      <c r="H1" s="24">
        <v>2111</v>
      </c>
      <c r="I1" s="24">
        <v>2120</v>
      </c>
      <c r="J1" s="24" t="s">
        <v>6</v>
      </c>
      <c r="K1" s="23">
        <v>2200</v>
      </c>
      <c r="L1" s="23">
        <v>2210</v>
      </c>
      <c r="M1" s="23">
        <v>2220</v>
      </c>
      <c r="N1" s="23">
        <v>2230</v>
      </c>
      <c r="O1" s="23">
        <v>2240</v>
      </c>
      <c r="P1" s="23">
        <v>2250</v>
      </c>
      <c r="Q1" s="24">
        <v>2270</v>
      </c>
      <c r="R1" s="23">
        <v>2271</v>
      </c>
      <c r="S1" s="23">
        <v>2272</v>
      </c>
      <c r="T1" s="23">
        <v>2273</v>
      </c>
      <c r="U1" s="23">
        <v>2274</v>
      </c>
      <c r="V1" s="23">
        <v>2275</v>
      </c>
      <c r="W1" s="23">
        <v>2282</v>
      </c>
      <c r="X1" s="23">
        <v>2700</v>
      </c>
      <c r="Y1" s="23">
        <v>2720</v>
      </c>
      <c r="Z1" s="23">
        <v>2730</v>
      </c>
      <c r="AA1" s="23">
        <v>2800</v>
      </c>
      <c r="AB1" s="24" t="s">
        <v>3</v>
      </c>
      <c r="AC1" s="1"/>
      <c r="AD1" s="1"/>
      <c r="AE1" s="1"/>
      <c r="AF1" s="93" t="s">
        <v>56</v>
      </c>
    </row>
    <row r="2" spans="1:32" s="3" customFormat="1" ht="22.5" customHeight="1" thickBot="1">
      <c r="A2" s="131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F2" s="94"/>
    </row>
    <row r="3" spans="1:35" s="44" customFormat="1" ht="27" customHeight="1" thickBot="1">
      <c r="A3" s="132">
        <v>70101</v>
      </c>
      <c r="B3" s="121" t="s">
        <v>30</v>
      </c>
      <c r="C3" s="118">
        <f>74850797-2600000+820883+17733393-193915</f>
        <v>90611158</v>
      </c>
      <c r="D3" s="118">
        <v>7062704</v>
      </c>
      <c r="E3" s="117">
        <f aca="true" t="shared" si="0" ref="E3:E18">C3+D3</f>
        <v>97673862</v>
      </c>
      <c r="F3" s="118">
        <v>3664459</v>
      </c>
      <c r="G3" s="118">
        <v>1029879</v>
      </c>
      <c r="H3" s="117">
        <f aca="true" t="shared" si="1" ref="H3:H18">E3+F3+G3</f>
        <v>102368200</v>
      </c>
      <c r="I3" s="67">
        <v>22521100</v>
      </c>
      <c r="J3" s="67">
        <f aca="true" t="shared" si="2" ref="J3:J18">H3+I3</f>
        <v>124889300</v>
      </c>
      <c r="K3" s="66">
        <f aca="true" t="shared" si="3" ref="K3:K18">L3+M3+N3+O3+P3+Q3+W3</f>
        <v>47193400</v>
      </c>
      <c r="L3" s="66">
        <v>1430000</v>
      </c>
      <c r="M3" s="66">
        <v>60000</v>
      </c>
      <c r="N3" s="66">
        <v>16557900</v>
      </c>
      <c r="O3" s="66">
        <v>2050000</v>
      </c>
      <c r="P3" s="66"/>
      <c r="Q3" s="67">
        <f aca="true" t="shared" si="4" ref="Q3:Q18">R3+S3+T3+U3+V3</f>
        <v>27095500</v>
      </c>
      <c r="R3" s="25">
        <v>17725900</v>
      </c>
      <c r="S3" s="25">
        <v>1391600</v>
      </c>
      <c r="T3" s="25">
        <v>6693000</v>
      </c>
      <c r="U3" s="25">
        <v>1285000</v>
      </c>
      <c r="V3" s="65"/>
      <c r="W3" s="65">
        <v>0</v>
      </c>
      <c r="X3" s="66">
        <f aca="true" t="shared" si="5" ref="X3:X18">Y3+Z3</f>
        <v>0</v>
      </c>
      <c r="Y3" s="66"/>
      <c r="Z3" s="66"/>
      <c r="AA3" s="65">
        <v>1700</v>
      </c>
      <c r="AB3" s="119">
        <f aca="true" t="shared" si="6" ref="AB3:AB18">J3+K3+X3+AA3</f>
        <v>172084400</v>
      </c>
      <c r="AC3" s="44" t="e">
        <f>SUM(#REF!)</f>
        <v>#REF!</v>
      </c>
      <c r="AF3" s="95">
        <v>172084400</v>
      </c>
      <c r="AI3" s="113">
        <f>AF3-AB3</f>
        <v>0</v>
      </c>
    </row>
    <row r="4" spans="1:35" s="45" customFormat="1" ht="27" customHeight="1" thickBot="1">
      <c r="A4" s="132">
        <v>70201</v>
      </c>
      <c r="B4" s="121" t="s">
        <v>31</v>
      </c>
      <c r="C4" s="118">
        <f>25180022+209519+370015+16121259-700-40870-98498</f>
        <v>41740747</v>
      </c>
      <c r="D4" s="118">
        <v>628545</v>
      </c>
      <c r="E4" s="117">
        <f t="shared" si="0"/>
        <v>42369292</v>
      </c>
      <c r="F4" s="118">
        <v>265008</v>
      </c>
      <c r="G4" s="118">
        <v>0</v>
      </c>
      <c r="H4" s="117">
        <f t="shared" si="1"/>
        <v>42634300</v>
      </c>
      <c r="I4" s="68">
        <v>9379500</v>
      </c>
      <c r="J4" s="67">
        <f t="shared" si="2"/>
        <v>52013800</v>
      </c>
      <c r="K4" s="66">
        <f t="shared" si="3"/>
        <v>55581100</v>
      </c>
      <c r="L4" s="66">
        <f>2980000+400000-40000</f>
        <v>3340000</v>
      </c>
      <c r="M4" s="66">
        <v>30000</v>
      </c>
      <c r="N4" s="66">
        <v>14590400</v>
      </c>
      <c r="O4" s="66">
        <v>4000000</v>
      </c>
      <c r="P4" s="66"/>
      <c r="Q4" s="67">
        <f t="shared" si="4"/>
        <v>33597900</v>
      </c>
      <c r="R4" s="25">
        <v>20224500</v>
      </c>
      <c r="S4" s="25">
        <v>865400</v>
      </c>
      <c r="T4" s="25">
        <v>5242700</v>
      </c>
      <c r="U4" s="25">
        <v>7132300</v>
      </c>
      <c r="V4" s="25">
        <v>133000</v>
      </c>
      <c r="W4" s="66">
        <v>22800</v>
      </c>
      <c r="X4" s="66">
        <f t="shared" si="5"/>
        <v>6000</v>
      </c>
      <c r="Y4" s="66"/>
      <c r="Z4" s="66">
        <v>6000</v>
      </c>
      <c r="AA4" s="66">
        <v>2400</v>
      </c>
      <c r="AB4" s="119">
        <f t="shared" si="6"/>
        <v>107603300</v>
      </c>
      <c r="AF4" s="96">
        <v>107603300</v>
      </c>
      <c r="AI4" s="113">
        <f aca="true" t="shared" si="7" ref="AI4:AI46">AF4-AB4</f>
        <v>0</v>
      </c>
    </row>
    <row r="5" spans="1:35" s="46" customFormat="1" ht="27" customHeight="1" thickBot="1">
      <c r="A5" s="133" t="s">
        <v>7</v>
      </c>
      <c r="B5" s="122" t="s">
        <v>32</v>
      </c>
      <c r="C5" s="116">
        <v>0</v>
      </c>
      <c r="D5" s="116">
        <v>0</v>
      </c>
      <c r="E5" s="117">
        <f t="shared" si="0"/>
        <v>0</v>
      </c>
      <c r="F5" s="116">
        <v>0</v>
      </c>
      <c r="G5" s="116">
        <v>0</v>
      </c>
      <c r="H5" s="117">
        <f t="shared" si="1"/>
        <v>0</v>
      </c>
      <c r="I5" s="67">
        <v>0</v>
      </c>
      <c r="J5" s="67">
        <f t="shared" si="2"/>
        <v>0</v>
      </c>
      <c r="K5" s="66">
        <f t="shared" si="3"/>
        <v>0</v>
      </c>
      <c r="L5" s="66"/>
      <c r="M5" s="66"/>
      <c r="N5" s="66"/>
      <c r="O5" s="66"/>
      <c r="P5" s="66"/>
      <c r="Q5" s="67">
        <f t="shared" si="4"/>
        <v>0</v>
      </c>
      <c r="R5" s="27"/>
      <c r="S5" s="27"/>
      <c r="T5" s="27"/>
      <c r="U5" s="27"/>
      <c r="V5" s="66"/>
      <c r="W5" s="66"/>
      <c r="X5" s="66">
        <f t="shared" si="5"/>
        <v>0</v>
      </c>
      <c r="Y5" s="66"/>
      <c r="Z5" s="66"/>
      <c r="AA5" s="66"/>
      <c r="AB5" s="67">
        <f t="shared" si="6"/>
        <v>0</v>
      </c>
      <c r="AF5" s="50"/>
      <c r="AI5" s="113">
        <f t="shared" si="7"/>
        <v>0</v>
      </c>
    </row>
    <row r="6" spans="1:35" s="46" customFormat="1" ht="27" customHeight="1" thickBot="1">
      <c r="A6" s="133" t="s">
        <v>8</v>
      </c>
      <c r="B6" s="122" t="s">
        <v>33</v>
      </c>
      <c r="C6" s="116">
        <f>1981683+1232216-4021</f>
        <v>3209878</v>
      </c>
      <c r="D6" s="116">
        <v>45055</v>
      </c>
      <c r="E6" s="117">
        <f t="shared" si="0"/>
        <v>3254933</v>
      </c>
      <c r="F6" s="116">
        <v>25567</v>
      </c>
      <c r="G6" s="116">
        <v>0</v>
      </c>
      <c r="H6" s="117">
        <f t="shared" si="1"/>
        <v>3280500</v>
      </c>
      <c r="I6" s="67">
        <v>721700</v>
      </c>
      <c r="J6" s="67">
        <f t="shared" si="2"/>
        <v>4002200</v>
      </c>
      <c r="K6" s="66">
        <f t="shared" si="3"/>
        <v>3697700</v>
      </c>
      <c r="L6" s="66">
        <v>90000</v>
      </c>
      <c r="M6" s="66">
        <v>3500</v>
      </c>
      <c r="N6" s="66">
        <v>1705700</v>
      </c>
      <c r="O6" s="66">
        <v>115000</v>
      </c>
      <c r="P6" s="66"/>
      <c r="Q6" s="67">
        <f t="shared" si="4"/>
        <v>1783500</v>
      </c>
      <c r="R6" s="27">
        <f>1626817-226777-40</f>
        <v>1400000</v>
      </c>
      <c r="S6" s="27">
        <v>107900</v>
      </c>
      <c r="T6" s="27">
        <v>275600</v>
      </c>
      <c r="U6" s="27"/>
      <c r="V6" s="66"/>
      <c r="W6" s="66"/>
      <c r="X6" s="66">
        <f t="shared" si="5"/>
        <v>20200</v>
      </c>
      <c r="Y6" s="66"/>
      <c r="Z6" s="66">
        <v>20200</v>
      </c>
      <c r="AA6" s="66"/>
      <c r="AB6" s="67">
        <f t="shared" si="6"/>
        <v>7720100</v>
      </c>
      <c r="AD6" s="46">
        <v>60152000</v>
      </c>
      <c r="AF6" s="50">
        <v>7720100</v>
      </c>
      <c r="AI6" s="113">
        <f t="shared" si="7"/>
        <v>0</v>
      </c>
    </row>
    <row r="7" spans="1:35" s="46" customFormat="1" ht="27" customHeight="1" thickBot="1">
      <c r="A7" s="133" t="s">
        <v>9</v>
      </c>
      <c r="B7" s="122" t="s">
        <v>34</v>
      </c>
      <c r="C7" s="116">
        <f>1001419+654672-1884</f>
        <v>1654207</v>
      </c>
      <c r="D7" s="116">
        <v>31424</v>
      </c>
      <c r="E7" s="117">
        <f t="shared" si="0"/>
        <v>1685631</v>
      </c>
      <c r="F7" s="116">
        <v>11969</v>
      </c>
      <c r="G7" s="116">
        <v>0</v>
      </c>
      <c r="H7" s="117">
        <f t="shared" si="1"/>
        <v>1697600</v>
      </c>
      <c r="I7" s="67">
        <v>373400</v>
      </c>
      <c r="J7" s="67">
        <f t="shared" si="2"/>
        <v>2071000</v>
      </c>
      <c r="K7" s="66">
        <f t="shared" si="3"/>
        <v>1862100</v>
      </c>
      <c r="L7" s="66">
        <v>80000</v>
      </c>
      <c r="M7" s="66">
        <v>3000</v>
      </c>
      <c r="N7" s="66">
        <v>588300</v>
      </c>
      <c r="O7" s="66">
        <v>100000</v>
      </c>
      <c r="P7" s="66"/>
      <c r="Q7" s="67">
        <f t="shared" si="4"/>
        <v>1089800</v>
      </c>
      <c r="R7" s="27">
        <v>959600</v>
      </c>
      <c r="S7" s="27">
        <v>12100</v>
      </c>
      <c r="T7" s="27">
        <v>118100</v>
      </c>
      <c r="U7" s="27"/>
      <c r="V7" s="66"/>
      <c r="W7" s="66">
        <v>1000</v>
      </c>
      <c r="X7" s="66">
        <f t="shared" si="5"/>
        <v>0</v>
      </c>
      <c r="Y7" s="66"/>
      <c r="Z7" s="66"/>
      <c r="AA7" s="66"/>
      <c r="AB7" s="67">
        <f t="shared" si="6"/>
        <v>3933100</v>
      </c>
      <c r="AD7" s="47">
        <f>AB4+AB6+AB7</f>
        <v>119256500</v>
      </c>
      <c r="AF7" s="50">
        <v>3933100</v>
      </c>
      <c r="AI7" s="113">
        <f t="shared" si="7"/>
        <v>0</v>
      </c>
    </row>
    <row r="8" spans="1:35" s="45" customFormat="1" ht="27" customHeight="1" thickBot="1">
      <c r="A8" s="132">
        <v>70401</v>
      </c>
      <c r="B8" s="121" t="s">
        <v>35</v>
      </c>
      <c r="C8" s="118">
        <f>13412670+231225</f>
        <v>13643895</v>
      </c>
      <c r="D8" s="118">
        <v>1769305</v>
      </c>
      <c r="E8" s="117">
        <f t="shared" si="0"/>
        <v>15413200</v>
      </c>
      <c r="F8" s="118">
        <v>715500</v>
      </c>
      <c r="G8" s="118">
        <v>715500</v>
      </c>
      <c r="H8" s="117">
        <f t="shared" si="1"/>
        <v>16844200</v>
      </c>
      <c r="I8" s="67">
        <v>3705700</v>
      </c>
      <c r="J8" s="67">
        <f t="shared" si="2"/>
        <v>20549900</v>
      </c>
      <c r="K8" s="66">
        <f t="shared" si="3"/>
        <v>3268400</v>
      </c>
      <c r="L8" s="66">
        <v>270000</v>
      </c>
      <c r="M8" s="66">
        <v>0</v>
      </c>
      <c r="N8" s="66">
        <v>0</v>
      </c>
      <c r="O8" s="66">
        <v>250000</v>
      </c>
      <c r="P8" s="66"/>
      <c r="Q8" s="67">
        <f t="shared" si="4"/>
        <v>2748400</v>
      </c>
      <c r="R8" s="25">
        <v>1905300</v>
      </c>
      <c r="S8" s="25">
        <v>112500</v>
      </c>
      <c r="T8" s="25">
        <v>496900</v>
      </c>
      <c r="U8" s="25">
        <v>233700</v>
      </c>
      <c r="V8" s="66"/>
      <c r="W8" s="66"/>
      <c r="X8" s="66">
        <f t="shared" si="5"/>
        <v>0</v>
      </c>
      <c r="Y8" s="66"/>
      <c r="Z8" s="66"/>
      <c r="AA8" s="66">
        <v>0</v>
      </c>
      <c r="AB8" s="67">
        <f t="shared" si="6"/>
        <v>23818300</v>
      </c>
      <c r="AD8" s="48">
        <f>AD6-AD7</f>
        <v>-59104500</v>
      </c>
      <c r="AF8" s="96">
        <v>23818300</v>
      </c>
      <c r="AI8" s="113">
        <f t="shared" si="7"/>
        <v>0</v>
      </c>
    </row>
    <row r="9" spans="1:35" s="87" customFormat="1" ht="27" customHeight="1" thickBot="1">
      <c r="A9" s="134">
        <v>70501</v>
      </c>
      <c r="B9" s="123" t="s">
        <v>36</v>
      </c>
      <c r="C9" s="82"/>
      <c r="D9" s="82"/>
      <c r="E9" s="83">
        <f t="shared" si="0"/>
        <v>0</v>
      </c>
      <c r="F9" s="82"/>
      <c r="G9" s="82"/>
      <c r="H9" s="83">
        <f t="shared" si="1"/>
        <v>0</v>
      </c>
      <c r="I9" s="84"/>
      <c r="J9" s="83">
        <f t="shared" si="2"/>
        <v>0</v>
      </c>
      <c r="K9" s="85">
        <f t="shared" si="3"/>
        <v>0</v>
      </c>
      <c r="L9" s="85"/>
      <c r="M9" s="85"/>
      <c r="N9" s="85"/>
      <c r="O9" s="85"/>
      <c r="P9" s="85"/>
      <c r="Q9" s="83">
        <f t="shared" si="4"/>
        <v>0</v>
      </c>
      <c r="R9" s="86"/>
      <c r="S9" s="86"/>
      <c r="T9" s="86"/>
      <c r="U9" s="86"/>
      <c r="V9" s="85"/>
      <c r="W9" s="85"/>
      <c r="X9" s="85">
        <f t="shared" si="5"/>
        <v>0</v>
      </c>
      <c r="Y9" s="86"/>
      <c r="Z9" s="86"/>
      <c r="AA9" s="85"/>
      <c r="AB9" s="83">
        <f t="shared" si="6"/>
        <v>0</v>
      </c>
      <c r="AD9" s="87">
        <v>38000000</v>
      </c>
      <c r="AE9" s="88">
        <f>AD9-AB9</f>
        <v>38000000</v>
      </c>
      <c r="AF9" s="97"/>
      <c r="AI9" s="113">
        <f t="shared" si="7"/>
        <v>0</v>
      </c>
    </row>
    <row r="10" spans="1:35" s="46" customFormat="1" ht="27" customHeight="1" thickBot="1">
      <c r="A10" s="133" t="s">
        <v>10</v>
      </c>
      <c r="B10" s="122" t="s">
        <v>37</v>
      </c>
      <c r="C10" s="66">
        <v>0</v>
      </c>
      <c r="D10" s="66">
        <v>0</v>
      </c>
      <c r="E10" s="67">
        <f t="shared" si="0"/>
        <v>0</v>
      </c>
      <c r="F10" s="66">
        <v>0</v>
      </c>
      <c r="G10" s="66">
        <v>0</v>
      </c>
      <c r="H10" s="67">
        <f t="shared" si="1"/>
        <v>0</v>
      </c>
      <c r="I10" s="67">
        <v>0</v>
      </c>
      <c r="J10" s="67">
        <f t="shared" si="2"/>
        <v>0</v>
      </c>
      <c r="K10" s="66">
        <f t="shared" si="3"/>
        <v>352200</v>
      </c>
      <c r="L10" s="66"/>
      <c r="M10" s="66"/>
      <c r="N10" s="66"/>
      <c r="O10" s="66"/>
      <c r="P10" s="66"/>
      <c r="Q10" s="67">
        <f t="shared" si="4"/>
        <v>0</v>
      </c>
      <c r="R10" s="27">
        <v>0</v>
      </c>
      <c r="S10" s="27">
        <v>0</v>
      </c>
      <c r="T10" s="27">
        <v>0</v>
      </c>
      <c r="U10" s="27">
        <v>0</v>
      </c>
      <c r="V10" s="66"/>
      <c r="W10" s="66">
        <f>232164+120000+36</f>
        <v>352200</v>
      </c>
      <c r="X10" s="66">
        <f t="shared" si="5"/>
        <v>0</v>
      </c>
      <c r="Y10" s="66"/>
      <c r="Z10" s="66"/>
      <c r="AA10" s="66"/>
      <c r="AB10" s="67">
        <f t="shared" si="6"/>
        <v>352200</v>
      </c>
      <c r="AF10" s="50">
        <v>352200</v>
      </c>
      <c r="AI10" s="113">
        <f t="shared" si="7"/>
        <v>0</v>
      </c>
    </row>
    <row r="11" spans="1:35" s="46" customFormat="1" ht="27" customHeight="1" thickBot="1">
      <c r="A11" s="133" t="s">
        <v>11</v>
      </c>
      <c r="B11" s="143" t="s">
        <v>38</v>
      </c>
      <c r="C11" s="116">
        <f>1003172+200802-8345</f>
        <v>1195629</v>
      </c>
      <c r="D11" s="116">
        <v>155208</v>
      </c>
      <c r="E11" s="117">
        <f t="shared" si="0"/>
        <v>1350837</v>
      </c>
      <c r="F11" s="116">
        <v>65213</v>
      </c>
      <c r="G11" s="116">
        <v>34550</v>
      </c>
      <c r="H11" s="117">
        <f t="shared" si="1"/>
        <v>1450600</v>
      </c>
      <c r="I11" s="67">
        <f>319132+68</f>
        <v>319200</v>
      </c>
      <c r="J11" s="67">
        <f t="shared" si="2"/>
        <v>1769800</v>
      </c>
      <c r="K11" s="66">
        <f t="shared" si="3"/>
        <v>54400</v>
      </c>
      <c r="L11" s="66">
        <f>19000</f>
        <v>19000</v>
      </c>
      <c r="M11" s="66"/>
      <c r="N11" s="66"/>
      <c r="O11" s="66">
        <v>4600</v>
      </c>
      <c r="P11" s="66"/>
      <c r="Q11" s="67">
        <f t="shared" si="4"/>
        <v>30800</v>
      </c>
      <c r="R11" s="27">
        <v>10600</v>
      </c>
      <c r="S11" s="27">
        <v>3200</v>
      </c>
      <c r="T11" s="27">
        <v>17000</v>
      </c>
      <c r="U11" s="27"/>
      <c r="V11" s="66"/>
      <c r="W11" s="66"/>
      <c r="X11" s="66">
        <f t="shared" si="5"/>
        <v>0</v>
      </c>
      <c r="Y11" s="66"/>
      <c r="Z11" s="66"/>
      <c r="AA11" s="66"/>
      <c r="AB11" s="67">
        <f t="shared" si="6"/>
        <v>1824200</v>
      </c>
      <c r="AF11" s="50">
        <v>1824200</v>
      </c>
      <c r="AI11" s="113">
        <f t="shared" si="7"/>
        <v>0</v>
      </c>
    </row>
    <row r="12" spans="1:35" s="46" customFormat="1" ht="27" customHeight="1" thickBot="1">
      <c r="A12" s="133" t="s">
        <v>12</v>
      </c>
      <c r="B12" s="143" t="s">
        <v>39</v>
      </c>
      <c r="C12" s="116">
        <f>192844+86356</f>
        <v>279200</v>
      </c>
      <c r="D12" s="116">
        <v>0</v>
      </c>
      <c r="E12" s="117">
        <f t="shared" si="0"/>
        <v>279200</v>
      </c>
      <c r="F12" s="116">
        <v>0</v>
      </c>
      <c r="G12" s="116">
        <v>0</v>
      </c>
      <c r="H12" s="117">
        <f t="shared" si="1"/>
        <v>279200</v>
      </c>
      <c r="I12" s="67">
        <v>61400</v>
      </c>
      <c r="J12" s="67">
        <f t="shared" si="2"/>
        <v>340600</v>
      </c>
      <c r="K12" s="66">
        <f t="shared" si="3"/>
        <v>7000</v>
      </c>
      <c r="L12" s="66">
        <v>7000</v>
      </c>
      <c r="M12" s="66"/>
      <c r="N12" s="66"/>
      <c r="O12" s="66"/>
      <c r="P12" s="66"/>
      <c r="Q12" s="67">
        <f t="shared" si="4"/>
        <v>0</v>
      </c>
      <c r="R12" s="27"/>
      <c r="S12" s="27"/>
      <c r="T12" s="27"/>
      <c r="U12" s="27"/>
      <c r="V12" s="66"/>
      <c r="W12" s="66"/>
      <c r="X12" s="66">
        <f t="shared" si="5"/>
        <v>0</v>
      </c>
      <c r="Y12" s="66"/>
      <c r="Z12" s="66"/>
      <c r="AA12" s="66"/>
      <c r="AB12" s="67">
        <f t="shared" si="6"/>
        <v>347600</v>
      </c>
      <c r="AF12" s="50">
        <v>347600</v>
      </c>
      <c r="AI12" s="113">
        <f t="shared" si="7"/>
        <v>0</v>
      </c>
    </row>
    <row r="13" spans="1:35" s="46" customFormat="1" ht="27" customHeight="1" thickBot="1">
      <c r="A13" s="133">
        <v>70804</v>
      </c>
      <c r="B13" s="143" t="s">
        <v>40</v>
      </c>
      <c r="C13" s="116">
        <f>3241550+721459-874</f>
        <v>3962135</v>
      </c>
      <c r="D13" s="116">
        <v>0</v>
      </c>
      <c r="E13" s="117">
        <f t="shared" si="0"/>
        <v>3962135</v>
      </c>
      <c r="F13" s="116">
        <v>114965</v>
      </c>
      <c r="G13" s="116">
        <v>0</v>
      </c>
      <c r="H13" s="117">
        <f t="shared" si="1"/>
        <v>4077100</v>
      </c>
      <c r="I13" s="67">
        <f>896962+38</f>
        <v>897000</v>
      </c>
      <c r="J13" s="67">
        <f t="shared" si="2"/>
        <v>4974100</v>
      </c>
      <c r="K13" s="66">
        <f t="shared" si="3"/>
        <v>336800</v>
      </c>
      <c r="L13" s="66">
        <f>150000</f>
        <v>150000</v>
      </c>
      <c r="M13" s="66"/>
      <c r="N13" s="66"/>
      <c r="O13" s="66">
        <v>44600</v>
      </c>
      <c r="P13" s="66"/>
      <c r="Q13" s="67">
        <f t="shared" si="4"/>
        <v>142200</v>
      </c>
      <c r="R13" s="27">
        <v>97900</v>
      </c>
      <c r="S13" s="27">
        <v>6700</v>
      </c>
      <c r="T13" s="27">
        <v>37600</v>
      </c>
      <c r="U13" s="27"/>
      <c r="V13" s="66"/>
      <c r="W13" s="66"/>
      <c r="X13" s="66">
        <f t="shared" si="5"/>
        <v>0</v>
      </c>
      <c r="Y13" s="66"/>
      <c r="Z13" s="66"/>
      <c r="AA13" s="66"/>
      <c r="AB13" s="67">
        <f t="shared" si="6"/>
        <v>5310900</v>
      </c>
      <c r="AF13" s="50">
        <v>5310900</v>
      </c>
      <c r="AI13" s="113">
        <f t="shared" si="7"/>
        <v>0</v>
      </c>
    </row>
    <row r="14" spans="1:35" s="46" customFormat="1" ht="27" customHeight="1" thickBot="1">
      <c r="A14" s="133">
        <v>70806</v>
      </c>
      <c r="B14" s="143" t="s">
        <v>41</v>
      </c>
      <c r="C14" s="116">
        <f>579136+127647-1564</f>
        <v>705219</v>
      </c>
      <c r="D14" s="116">
        <v>82795</v>
      </c>
      <c r="E14" s="117">
        <f t="shared" si="0"/>
        <v>788014</v>
      </c>
      <c r="F14" s="116">
        <f>25243+9043</f>
        <v>34286</v>
      </c>
      <c r="G14" s="116">
        <f>14500+4500</f>
        <v>19000</v>
      </c>
      <c r="H14" s="117">
        <f t="shared" si="1"/>
        <v>841300</v>
      </c>
      <c r="I14" s="67">
        <v>185100</v>
      </c>
      <c r="J14" s="67">
        <f t="shared" si="2"/>
        <v>1026400</v>
      </c>
      <c r="K14" s="66">
        <f t="shared" si="3"/>
        <v>101100</v>
      </c>
      <c r="L14" s="66">
        <v>20600</v>
      </c>
      <c r="M14" s="66"/>
      <c r="N14" s="66"/>
      <c r="O14" s="66">
        <v>2600</v>
      </c>
      <c r="P14" s="66"/>
      <c r="Q14" s="67">
        <f t="shared" si="4"/>
        <v>77900</v>
      </c>
      <c r="R14" s="27">
        <v>64800</v>
      </c>
      <c r="S14" s="27">
        <v>1200</v>
      </c>
      <c r="T14" s="27">
        <v>11900</v>
      </c>
      <c r="U14" s="27"/>
      <c r="V14" s="66"/>
      <c r="W14" s="66"/>
      <c r="X14" s="66">
        <f t="shared" si="5"/>
        <v>0</v>
      </c>
      <c r="Y14" s="66"/>
      <c r="Z14" s="66"/>
      <c r="AA14" s="66"/>
      <c r="AB14" s="67">
        <f t="shared" si="6"/>
        <v>1127500</v>
      </c>
      <c r="AF14" s="50">
        <v>1127500</v>
      </c>
      <c r="AI14" s="113">
        <f t="shared" si="7"/>
        <v>0</v>
      </c>
    </row>
    <row r="15" spans="1:35" s="49" customFormat="1" ht="27" customHeight="1" thickBot="1">
      <c r="A15" s="133">
        <v>70808</v>
      </c>
      <c r="B15" s="124" t="s">
        <v>42</v>
      </c>
      <c r="C15" s="69">
        <v>0</v>
      </c>
      <c r="D15" s="69">
        <v>0</v>
      </c>
      <c r="E15" s="70">
        <f t="shared" si="0"/>
        <v>0</v>
      </c>
      <c r="F15" s="69">
        <v>0</v>
      </c>
      <c r="G15" s="69">
        <v>0</v>
      </c>
      <c r="H15" s="70">
        <f t="shared" si="1"/>
        <v>0</v>
      </c>
      <c r="I15" s="70">
        <v>0</v>
      </c>
      <c r="J15" s="70">
        <f t="shared" si="2"/>
        <v>0</v>
      </c>
      <c r="K15" s="69">
        <f t="shared" si="3"/>
        <v>0</v>
      </c>
      <c r="L15" s="69"/>
      <c r="M15" s="69"/>
      <c r="N15" s="69"/>
      <c r="O15" s="69"/>
      <c r="P15" s="69"/>
      <c r="Q15" s="70">
        <f t="shared" si="4"/>
        <v>0</v>
      </c>
      <c r="R15" s="29"/>
      <c r="S15" s="29"/>
      <c r="T15" s="29"/>
      <c r="U15" s="29"/>
      <c r="V15" s="69"/>
      <c r="W15" s="69"/>
      <c r="X15" s="69">
        <f t="shared" si="5"/>
        <v>81500</v>
      </c>
      <c r="Y15" s="69"/>
      <c r="Z15" s="69">
        <f>81450+50</f>
        <v>81500</v>
      </c>
      <c r="AA15" s="69"/>
      <c r="AB15" s="70">
        <f t="shared" si="6"/>
        <v>81500</v>
      </c>
      <c r="AF15" s="98">
        <v>81500</v>
      </c>
      <c r="AI15" s="113">
        <f t="shared" si="7"/>
        <v>0</v>
      </c>
    </row>
    <row r="16" spans="1:35" s="45" customFormat="1" ht="27" customHeight="1" thickBot="1">
      <c r="A16" s="135" t="s">
        <v>13</v>
      </c>
      <c r="B16" s="125" t="s">
        <v>50</v>
      </c>
      <c r="C16" s="72">
        <f>C3+C4+C5+C6+C7+C8+C9+C10+C11+C12+C13+C14+C15</f>
        <v>157002068</v>
      </c>
      <c r="D16" s="72">
        <f aca="true" t="shared" si="8" ref="D16:AA16">D3+D4+D5+D6+D7+D8+D9+D10+D11+D12+D13+D14+D15</f>
        <v>9775036</v>
      </c>
      <c r="E16" s="72">
        <f t="shared" si="8"/>
        <v>166777104</v>
      </c>
      <c r="F16" s="72">
        <f t="shared" si="8"/>
        <v>4896967</v>
      </c>
      <c r="G16" s="72">
        <f t="shared" si="8"/>
        <v>1798929</v>
      </c>
      <c r="H16" s="72">
        <f t="shared" si="8"/>
        <v>173473000</v>
      </c>
      <c r="I16" s="72">
        <f t="shared" si="8"/>
        <v>38164100</v>
      </c>
      <c r="J16" s="72">
        <f t="shared" si="8"/>
        <v>211637100</v>
      </c>
      <c r="K16" s="72">
        <f t="shared" si="8"/>
        <v>112454200</v>
      </c>
      <c r="L16" s="72">
        <f t="shared" si="8"/>
        <v>5406600</v>
      </c>
      <c r="M16" s="72">
        <f t="shared" si="8"/>
        <v>96500</v>
      </c>
      <c r="N16" s="72">
        <f t="shared" si="8"/>
        <v>33442300</v>
      </c>
      <c r="O16" s="72">
        <f t="shared" si="8"/>
        <v>6566800</v>
      </c>
      <c r="P16" s="72">
        <f t="shared" si="8"/>
        <v>0</v>
      </c>
      <c r="Q16" s="72">
        <f t="shared" si="8"/>
        <v>66566000</v>
      </c>
      <c r="R16" s="72">
        <f t="shared" si="8"/>
        <v>42388600</v>
      </c>
      <c r="S16" s="72">
        <f t="shared" si="8"/>
        <v>2500600</v>
      </c>
      <c r="T16" s="72">
        <f t="shared" si="8"/>
        <v>12892800</v>
      </c>
      <c r="U16" s="72">
        <f t="shared" si="8"/>
        <v>8651000</v>
      </c>
      <c r="V16" s="72">
        <f t="shared" si="8"/>
        <v>133000</v>
      </c>
      <c r="W16" s="72">
        <f t="shared" si="8"/>
        <v>376000</v>
      </c>
      <c r="X16" s="72">
        <f t="shared" si="8"/>
        <v>107700</v>
      </c>
      <c r="Y16" s="72">
        <f t="shared" si="8"/>
        <v>0</v>
      </c>
      <c r="Z16" s="72">
        <f t="shared" si="8"/>
        <v>107700</v>
      </c>
      <c r="AA16" s="72">
        <f t="shared" si="8"/>
        <v>4100</v>
      </c>
      <c r="AB16" s="73">
        <f>AB3+AB4+AB5+AB6+AB7+AB8+AB9+AB10+AB11+AB12+AB13+AB14+AB15</f>
        <v>324203100</v>
      </c>
      <c r="AC16" s="62"/>
      <c r="AF16" s="96">
        <f>AF3+AF4+AF5+AF6+AF7+AF8+AF9+AF10+AF11+AF12+AF13+AF14+AF15</f>
        <v>324203100</v>
      </c>
      <c r="AI16" s="113">
        <f t="shared" si="7"/>
        <v>0</v>
      </c>
    </row>
    <row r="17" spans="1:35" s="46" customFormat="1" ht="27" customHeight="1" thickBot="1">
      <c r="A17" s="136" t="s">
        <v>14</v>
      </c>
      <c r="B17" s="126" t="s">
        <v>43</v>
      </c>
      <c r="C17" s="74">
        <v>844229</v>
      </c>
      <c r="D17" s="74"/>
      <c r="E17" s="75">
        <f t="shared" si="0"/>
        <v>844229</v>
      </c>
      <c r="F17" s="74">
        <v>65971</v>
      </c>
      <c r="G17" s="74">
        <v>0</v>
      </c>
      <c r="H17" s="75">
        <f t="shared" si="1"/>
        <v>910200</v>
      </c>
      <c r="I17" s="75">
        <v>200300</v>
      </c>
      <c r="J17" s="75">
        <f t="shared" si="2"/>
        <v>1110500</v>
      </c>
      <c r="K17" s="76">
        <f t="shared" si="3"/>
        <v>269300</v>
      </c>
      <c r="L17" s="76">
        <v>40800</v>
      </c>
      <c r="M17" s="76">
        <v>0</v>
      </c>
      <c r="N17" s="76">
        <v>0</v>
      </c>
      <c r="O17" s="76">
        <v>166900</v>
      </c>
      <c r="P17" s="76">
        <v>5000</v>
      </c>
      <c r="Q17" s="77">
        <f t="shared" si="4"/>
        <v>56600</v>
      </c>
      <c r="R17" s="76">
        <v>30200</v>
      </c>
      <c r="S17" s="76">
        <v>2200</v>
      </c>
      <c r="T17" s="76">
        <v>24200</v>
      </c>
      <c r="U17" s="76">
        <v>0</v>
      </c>
      <c r="V17" s="76">
        <v>0</v>
      </c>
      <c r="W17" s="76">
        <v>0</v>
      </c>
      <c r="X17" s="76">
        <f t="shared" si="5"/>
        <v>0</v>
      </c>
      <c r="Y17" s="76">
        <v>0</v>
      </c>
      <c r="Z17" s="76">
        <v>0</v>
      </c>
      <c r="AA17" s="76">
        <v>0</v>
      </c>
      <c r="AB17" s="149">
        <f t="shared" si="6"/>
        <v>1379800</v>
      </c>
      <c r="AD17" s="46">
        <v>173131400</v>
      </c>
      <c r="AF17" s="50">
        <v>1379800</v>
      </c>
      <c r="AI17" s="113">
        <f t="shared" si="7"/>
        <v>0</v>
      </c>
    </row>
    <row r="18" spans="1:35" s="46" customFormat="1" ht="27" customHeight="1" thickBot="1">
      <c r="A18" s="137" t="s">
        <v>15</v>
      </c>
      <c r="B18" s="127" t="s">
        <v>44</v>
      </c>
      <c r="C18" s="78"/>
      <c r="D18" s="78"/>
      <c r="E18" s="71">
        <f t="shared" si="0"/>
        <v>0</v>
      </c>
      <c r="F18" s="78"/>
      <c r="G18" s="78"/>
      <c r="H18" s="71">
        <f t="shared" si="1"/>
        <v>0</v>
      </c>
      <c r="I18" s="71"/>
      <c r="J18" s="71">
        <f t="shared" si="2"/>
        <v>0</v>
      </c>
      <c r="K18" s="69">
        <f t="shared" si="3"/>
        <v>78000</v>
      </c>
      <c r="L18" s="69"/>
      <c r="M18" s="69"/>
      <c r="N18" s="69"/>
      <c r="O18" s="69"/>
      <c r="P18" s="69"/>
      <c r="Q18" s="70">
        <f t="shared" si="4"/>
        <v>0</v>
      </c>
      <c r="R18" s="69"/>
      <c r="S18" s="69"/>
      <c r="T18" s="69"/>
      <c r="U18" s="69"/>
      <c r="V18" s="69"/>
      <c r="W18" s="69">
        <v>78000</v>
      </c>
      <c r="X18" s="69">
        <f t="shared" si="5"/>
        <v>0</v>
      </c>
      <c r="Y18" s="69"/>
      <c r="Z18" s="69"/>
      <c r="AA18" s="69"/>
      <c r="AB18" s="150">
        <f t="shared" si="6"/>
        <v>78000</v>
      </c>
      <c r="AC18" s="43">
        <f>AB18+AB15+AB14+AB13+AB12+AB11+AB10+AB8+AB3</f>
        <v>205024600</v>
      </c>
      <c r="AD18" s="50">
        <f>AD17-AC18</f>
        <v>-31893200</v>
      </c>
      <c r="AF18" s="50">
        <v>78000</v>
      </c>
      <c r="AI18" s="113">
        <f t="shared" si="7"/>
        <v>0</v>
      </c>
    </row>
    <row r="19" spans="1:35" s="6" customFormat="1" ht="24" customHeight="1" thickBot="1">
      <c r="A19" s="138"/>
      <c r="B19" s="158" t="s">
        <v>16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60"/>
      <c r="AC19" s="60"/>
      <c r="AF19" s="99"/>
      <c r="AI19" s="113">
        <f t="shared" si="7"/>
        <v>0</v>
      </c>
    </row>
    <row r="20" spans="1:35" s="5" customFormat="1" ht="24" customHeight="1" thickBot="1">
      <c r="A20" s="139" t="s">
        <v>26</v>
      </c>
      <c r="B20" s="128" t="s">
        <v>45</v>
      </c>
      <c r="C20" s="80">
        <f>106898571+1884996+2064965+41050942-5191554</f>
        <v>146707920</v>
      </c>
      <c r="D20" s="80">
        <v>24961838</v>
      </c>
      <c r="E20" s="36">
        <f>C20+D20</f>
        <v>171669758</v>
      </c>
      <c r="F20" s="80">
        <v>7851482</v>
      </c>
      <c r="G20" s="80">
        <f>7851866*0.3</f>
        <v>2355560</v>
      </c>
      <c r="H20" s="36">
        <f>E20+F20+G20</f>
        <v>181876800</v>
      </c>
      <c r="I20" s="36">
        <v>39051200</v>
      </c>
      <c r="J20" s="36">
        <f>H20+I20</f>
        <v>220928000</v>
      </c>
      <c r="K20" s="27">
        <f>L20+M20+N20+O20+P20+Q20+W20</f>
        <v>0</v>
      </c>
      <c r="L20" s="27"/>
      <c r="M20" s="27"/>
      <c r="N20" s="27"/>
      <c r="O20" s="27"/>
      <c r="P20" s="27"/>
      <c r="Q20" s="28">
        <f>R20+S20+T20+U20+V20</f>
        <v>0</v>
      </c>
      <c r="R20" s="27"/>
      <c r="S20" s="27"/>
      <c r="T20" s="27"/>
      <c r="U20" s="27"/>
      <c r="V20" s="27"/>
      <c r="W20" s="27"/>
      <c r="X20" s="27">
        <f>Y20+Z20</f>
        <v>0</v>
      </c>
      <c r="Y20" s="27"/>
      <c r="Z20" s="27"/>
      <c r="AA20" s="27"/>
      <c r="AB20" s="31">
        <f>J20+K20+X20+AA20</f>
        <v>220928000</v>
      </c>
      <c r="AC20" s="63">
        <f>AB16+AB18</f>
        <v>324281100</v>
      </c>
      <c r="AD20" s="64" t="s">
        <v>55</v>
      </c>
      <c r="AE20" s="34"/>
      <c r="AF20" s="100">
        <v>220928000</v>
      </c>
      <c r="AG20" s="89">
        <v>328531300</v>
      </c>
      <c r="AH20" s="100">
        <f>AG20-AF20</f>
        <v>107603300</v>
      </c>
      <c r="AI20" s="113">
        <f>AF20-AB20</f>
        <v>0</v>
      </c>
    </row>
    <row r="21" spans="1:35" s="7" customFormat="1" ht="24" customHeight="1" thickBot="1">
      <c r="A21" s="140" t="s">
        <v>27</v>
      </c>
      <c r="B21" s="115" t="s">
        <v>46</v>
      </c>
      <c r="C21" s="27">
        <f>775816+226636+8421</f>
        <v>1010873</v>
      </c>
      <c r="D21" s="27">
        <v>138366</v>
      </c>
      <c r="E21" s="28">
        <f>C21+D21</f>
        <v>1149239</v>
      </c>
      <c r="F21" s="27">
        <v>48739</v>
      </c>
      <c r="G21" s="27">
        <v>14622</v>
      </c>
      <c r="H21" s="28">
        <f>E21+F21+G21</f>
        <v>1212600</v>
      </c>
      <c r="I21" s="28">
        <v>253900</v>
      </c>
      <c r="J21" s="28">
        <f>H21+I21</f>
        <v>1466500</v>
      </c>
      <c r="K21" s="27">
        <f>L21+M21+N21+O21+P21+Q21+W21</f>
        <v>0</v>
      </c>
      <c r="L21" s="27"/>
      <c r="M21" s="27"/>
      <c r="N21" s="27"/>
      <c r="O21" s="27"/>
      <c r="P21" s="27"/>
      <c r="Q21" s="28">
        <f>R21+S21+T21+U21+V21</f>
        <v>0</v>
      </c>
      <c r="R21" s="27"/>
      <c r="S21" s="27"/>
      <c r="T21" s="27"/>
      <c r="U21" s="27"/>
      <c r="V21" s="27"/>
      <c r="W21" s="27"/>
      <c r="X21" s="27">
        <f>Y21+Z21</f>
        <v>0</v>
      </c>
      <c r="Y21" s="27"/>
      <c r="Z21" s="27"/>
      <c r="AA21" s="27"/>
      <c r="AB21" s="31">
        <f>J21+K21+X21+AA21</f>
        <v>1466500</v>
      </c>
      <c r="AC21" s="33"/>
      <c r="AF21" s="101">
        <v>1466500</v>
      </c>
      <c r="AG21" s="90"/>
      <c r="AH21" s="90"/>
      <c r="AI21" s="113">
        <f t="shared" si="7"/>
        <v>0</v>
      </c>
    </row>
    <row r="22" spans="1:35" s="5" customFormat="1" ht="24" customHeight="1" thickBot="1">
      <c r="A22" s="140" t="s">
        <v>28</v>
      </c>
      <c r="B22" s="115" t="s">
        <v>47</v>
      </c>
      <c r="C22" s="27">
        <f>5523703+1759758-260793</f>
        <v>7022668</v>
      </c>
      <c r="D22" s="27">
        <v>1205888</v>
      </c>
      <c r="E22" s="28">
        <f>C22+D22</f>
        <v>8228556</v>
      </c>
      <c r="F22" s="27">
        <v>356494</v>
      </c>
      <c r="G22" s="27">
        <v>106950</v>
      </c>
      <c r="H22" s="28">
        <f>E22+F22+G22</f>
        <v>8692000</v>
      </c>
      <c r="I22" s="28">
        <f>1912240-740</f>
        <v>1911500</v>
      </c>
      <c r="J22" s="28">
        <f>H22+I22</f>
        <v>10603500</v>
      </c>
      <c r="K22" s="27">
        <f>L22+M22+N22+O22+P22+Q22+W22</f>
        <v>0</v>
      </c>
      <c r="L22" s="27"/>
      <c r="M22" s="27"/>
      <c r="N22" s="27"/>
      <c r="O22" s="27"/>
      <c r="P22" s="27"/>
      <c r="Q22" s="28">
        <f>R22+S22+T22+U22+V22</f>
        <v>0</v>
      </c>
      <c r="R22" s="27"/>
      <c r="S22" s="27"/>
      <c r="T22" s="27"/>
      <c r="U22" s="27"/>
      <c r="V22" s="27"/>
      <c r="W22" s="27"/>
      <c r="X22" s="27">
        <f>Y22+Z22</f>
        <v>0</v>
      </c>
      <c r="Y22" s="27"/>
      <c r="Z22" s="27"/>
      <c r="AA22" s="27"/>
      <c r="AB22" s="31">
        <f>J22+K22+X22+AA22</f>
        <v>10603500</v>
      </c>
      <c r="AC22" s="34"/>
      <c r="AF22" s="100">
        <v>10603500</v>
      </c>
      <c r="AG22" s="89">
        <v>18323600</v>
      </c>
      <c r="AH22" s="100">
        <f>AG22-AF22</f>
        <v>7720100</v>
      </c>
      <c r="AI22" s="113">
        <f t="shared" si="7"/>
        <v>0</v>
      </c>
    </row>
    <row r="23" spans="1:35" s="8" customFormat="1" ht="24" customHeight="1" thickBot="1">
      <c r="A23" s="140" t="s">
        <v>29</v>
      </c>
      <c r="B23" s="115" t="s">
        <v>48</v>
      </c>
      <c r="C23" s="116">
        <f>5312894+1984323-277023</f>
        <v>7020194</v>
      </c>
      <c r="D23" s="116">
        <v>1303672</v>
      </c>
      <c r="E23" s="117">
        <f>C23+D23</f>
        <v>8323866</v>
      </c>
      <c r="F23" s="116">
        <v>403103</v>
      </c>
      <c r="G23" s="116">
        <v>120931</v>
      </c>
      <c r="H23" s="117">
        <f>E23+F23+G23</f>
        <v>8847900</v>
      </c>
      <c r="I23" s="117">
        <f>1946538+62</f>
        <v>1946600</v>
      </c>
      <c r="J23" s="117">
        <f>H23+I23</f>
        <v>10794500</v>
      </c>
      <c r="K23" s="27">
        <f>L23+M23+N23+O23+P23+Q23+W23</f>
        <v>0</v>
      </c>
      <c r="L23" s="27"/>
      <c r="M23" s="27"/>
      <c r="N23" s="27"/>
      <c r="O23" s="27"/>
      <c r="P23" s="27"/>
      <c r="Q23" s="28">
        <f>R23+S23+T23+U23+V23</f>
        <v>0</v>
      </c>
      <c r="R23" s="27"/>
      <c r="S23" s="27"/>
      <c r="T23" s="27"/>
      <c r="U23" s="27"/>
      <c r="V23" s="27"/>
      <c r="W23" s="27"/>
      <c r="X23" s="27">
        <f>Y23+Z23</f>
        <v>0</v>
      </c>
      <c r="Y23" s="27"/>
      <c r="Z23" s="27"/>
      <c r="AA23" s="27"/>
      <c r="AB23" s="31">
        <f>J23+K23+X23+AA23</f>
        <v>10794500</v>
      </c>
      <c r="AC23" s="61"/>
      <c r="AF23" s="102">
        <v>10794500</v>
      </c>
      <c r="AG23" s="91">
        <v>14727600</v>
      </c>
      <c r="AH23" s="102">
        <f>AG23-AF23</f>
        <v>3933100</v>
      </c>
      <c r="AI23" s="113">
        <f t="shared" si="7"/>
        <v>0</v>
      </c>
    </row>
    <row r="24" spans="1:35" s="21" customFormat="1" ht="24" customHeight="1" thickBot="1">
      <c r="A24" s="141" t="s">
        <v>17</v>
      </c>
      <c r="B24" s="114" t="s">
        <v>49</v>
      </c>
      <c r="C24" s="25">
        <f>6888272+7019802-453929</f>
        <v>13454145</v>
      </c>
      <c r="D24" s="25">
        <v>1245465</v>
      </c>
      <c r="E24" s="30">
        <f>C24+D24</f>
        <v>14699610</v>
      </c>
      <c r="F24" s="25">
        <v>418695</v>
      </c>
      <c r="G24" s="25">
        <v>418695</v>
      </c>
      <c r="H24" s="30">
        <f>E24+F24+G24</f>
        <v>15537000</v>
      </c>
      <c r="I24" s="26">
        <v>3418100</v>
      </c>
      <c r="J24" s="30">
        <f>H24+I24</f>
        <v>18955100</v>
      </c>
      <c r="K24" s="29">
        <f>L24+M24+N24+O24+P24+Q24+W24</f>
        <v>0</v>
      </c>
      <c r="L24" s="29"/>
      <c r="M24" s="29"/>
      <c r="N24" s="29"/>
      <c r="O24" s="29"/>
      <c r="P24" s="29"/>
      <c r="Q24" s="30">
        <f>R24+S24+T24+U24+V24</f>
        <v>0</v>
      </c>
      <c r="R24" s="29"/>
      <c r="S24" s="29"/>
      <c r="T24" s="29"/>
      <c r="U24" s="29"/>
      <c r="V24" s="29"/>
      <c r="W24" s="29"/>
      <c r="X24" s="29">
        <f>Y24+Z24</f>
        <v>0</v>
      </c>
      <c r="Y24" s="29"/>
      <c r="Z24" s="29"/>
      <c r="AA24" s="29"/>
      <c r="AB24" s="32">
        <f>J24+K24+X24+AA24</f>
        <v>18955100</v>
      </c>
      <c r="AC24" s="35"/>
      <c r="AF24" s="103">
        <v>18955100</v>
      </c>
      <c r="AG24" s="92">
        <v>18955100</v>
      </c>
      <c r="AH24" s="103">
        <f>AF24-AG24</f>
        <v>0</v>
      </c>
      <c r="AI24" s="113">
        <f t="shared" si="7"/>
        <v>0</v>
      </c>
    </row>
    <row r="25" spans="1:35" s="51" customFormat="1" ht="35.25" customHeight="1" thickBot="1">
      <c r="A25" s="142" t="s">
        <v>18</v>
      </c>
      <c r="B25" s="129" t="s">
        <v>18</v>
      </c>
      <c r="C25" s="105">
        <f>C20+C21+C22+C23+C24</f>
        <v>175215800</v>
      </c>
      <c r="D25" s="105">
        <f aca="true" t="shared" si="9" ref="D25:AB25">D20+D21+D22+D23+D24</f>
        <v>28855229</v>
      </c>
      <c r="E25" s="105">
        <f t="shared" si="9"/>
        <v>204071029</v>
      </c>
      <c r="F25" s="105">
        <f t="shared" si="9"/>
        <v>9078513</v>
      </c>
      <c r="G25" s="105">
        <f t="shared" si="9"/>
        <v>3016758</v>
      </c>
      <c r="H25" s="105">
        <f t="shared" si="9"/>
        <v>216166300</v>
      </c>
      <c r="I25" s="105">
        <f t="shared" si="9"/>
        <v>46581300</v>
      </c>
      <c r="J25" s="105">
        <f t="shared" si="9"/>
        <v>262747600</v>
      </c>
      <c r="K25" s="106">
        <f t="shared" si="9"/>
        <v>0</v>
      </c>
      <c r="L25" s="106">
        <f t="shared" si="9"/>
        <v>0</v>
      </c>
      <c r="M25" s="106">
        <f t="shared" si="9"/>
        <v>0</v>
      </c>
      <c r="N25" s="106">
        <f t="shared" si="9"/>
        <v>0</v>
      </c>
      <c r="O25" s="106">
        <f t="shared" si="9"/>
        <v>0</v>
      </c>
      <c r="P25" s="106">
        <f t="shared" si="9"/>
        <v>0</v>
      </c>
      <c r="Q25" s="106">
        <f t="shared" si="9"/>
        <v>0</v>
      </c>
      <c r="R25" s="106">
        <f t="shared" si="9"/>
        <v>0</v>
      </c>
      <c r="S25" s="106">
        <f t="shared" si="9"/>
        <v>0</v>
      </c>
      <c r="T25" s="106">
        <f t="shared" si="9"/>
        <v>0</v>
      </c>
      <c r="U25" s="106">
        <f t="shared" si="9"/>
        <v>0</v>
      </c>
      <c r="V25" s="106">
        <f t="shared" si="9"/>
        <v>0</v>
      </c>
      <c r="W25" s="106">
        <f t="shared" si="9"/>
        <v>0</v>
      </c>
      <c r="X25" s="106">
        <f t="shared" si="9"/>
        <v>0</v>
      </c>
      <c r="Y25" s="106">
        <f t="shared" si="9"/>
        <v>0</v>
      </c>
      <c r="Z25" s="106">
        <f t="shared" si="9"/>
        <v>0</v>
      </c>
      <c r="AA25" s="106">
        <f t="shared" si="9"/>
        <v>0</v>
      </c>
      <c r="AB25" s="107">
        <f t="shared" si="9"/>
        <v>262747600</v>
      </c>
      <c r="AC25" s="108">
        <v>200052100</v>
      </c>
      <c r="AD25" s="109">
        <f>AC25-AB25</f>
        <v>-62695500</v>
      </c>
      <c r="AF25" s="109">
        <f>AF20+AF21+AF22+AF23+AF24</f>
        <v>262747600</v>
      </c>
      <c r="AG25" s="110"/>
      <c r="AH25" s="110"/>
      <c r="AI25" s="113">
        <f t="shared" si="7"/>
        <v>0</v>
      </c>
    </row>
    <row r="26" spans="1:35" s="111" customFormat="1" ht="31.5" customHeight="1" thickBot="1">
      <c r="A26" s="146">
        <v>250404</v>
      </c>
      <c r="B26" s="147" t="s">
        <v>57</v>
      </c>
      <c r="C26" s="148"/>
      <c r="D26" s="148"/>
      <c r="E26" s="148"/>
      <c r="F26" s="148"/>
      <c r="G26" s="148"/>
      <c r="H26" s="148"/>
      <c r="I26" s="148"/>
      <c r="J26" s="148"/>
      <c r="K26" s="105">
        <f>L26</f>
        <v>18000</v>
      </c>
      <c r="L26" s="148">
        <v>18000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07">
        <f>J26+K26+X26+AA26</f>
        <v>18000</v>
      </c>
      <c r="AF26" s="112">
        <v>18000</v>
      </c>
      <c r="AI26" s="113">
        <f t="shared" si="7"/>
        <v>0</v>
      </c>
    </row>
    <row r="27" spans="1:35" s="38" customFormat="1" ht="36.75" customHeight="1" thickBot="1">
      <c r="A27" s="144"/>
      <c r="B27" s="151" t="s">
        <v>58</v>
      </c>
      <c r="C27" s="145">
        <f>C26+C25+C18+C17+C16</f>
        <v>333062097</v>
      </c>
      <c r="D27" s="145">
        <f aca="true" t="shared" si="10" ref="D27:AB27">D26+D25+D18+D17+D16</f>
        <v>38630265</v>
      </c>
      <c r="E27" s="145">
        <f t="shared" si="10"/>
        <v>371692362</v>
      </c>
      <c r="F27" s="145">
        <f t="shared" si="10"/>
        <v>14041451</v>
      </c>
      <c r="G27" s="145">
        <f t="shared" si="10"/>
        <v>4815687</v>
      </c>
      <c r="H27" s="145">
        <f t="shared" si="10"/>
        <v>390549500</v>
      </c>
      <c r="I27" s="145">
        <f t="shared" si="10"/>
        <v>84945700</v>
      </c>
      <c r="J27" s="145">
        <f t="shared" si="10"/>
        <v>475495200</v>
      </c>
      <c r="K27" s="145">
        <f t="shared" si="10"/>
        <v>112819500</v>
      </c>
      <c r="L27" s="145">
        <f t="shared" si="10"/>
        <v>5465400</v>
      </c>
      <c r="M27" s="145">
        <f t="shared" si="10"/>
        <v>96500</v>
      </c>
      <c r="N27" s="145">
        <f t="shared" si="10"/>
        <v>33442300</v>
      </c>
      <c r="O27" s="145">
        <f t="shared" si="10"/>
        <v>6733700</v>
      </c>
      <c r="P27" s="145">
        <f t="shared" si="10"/>
        <v>5000</v>
      </c>
      <c r="Q27" s="145">
        <f t="shared" si="10"/>
        <v>66622600</v>
      </c>
      <c r="R27" s="145">
        <f t="shared" si="10"/>
        <v>42418800</v>
      </c>
      <c r="S27" s="145">
        <f t="shared" si="10"/>
        <v>2502800</v>
      </c>
      <c r="T27" s="145">
        <f t="shared" si="10"/>
        <v>12917000</v>
      </c>
      <c r="U27" s="145">
        <f t="shared" si="10"/>
        <v>8651000</v>
      </c>
      <c r="V27" s="145">
        <f t="shared" si="10"/>
        <v>133000</v>
      </c>
      <c r="W27" s="145">
        <f t="shared" si="10"/>
        <v>454000</v>
      </c>
      <c r="X27" s="145">
        <f t="shared" si="10"/>
        <v>107700</v>
      </c>
      <c r="Y27" s="145">
        <f t="shared" si="10"/>
        <v>0</v>
      </c>
      <c r="Z27" s="145">
        <f t="shared" si="10"/>
        <v>107700</v>
      </c>
      <c r="AA27" s="145">
        <f t="shared" si="10"/>
        <v>4100</v>
      </c>
      <c r="AB27" s="145">
        <f t="shared" si="10"/>
        <v>588426500</v>
      </c>
      <c r="AF27" s="152">
        <f>AF25+AF16</f>
        <v>586950700</v>
      </c>
      <c r="AI27" s="153">
        <f t="shared" si="7"/>
        <v>-1475800</v>
      </c>
    </row>
    <row r="28" spans="1:35" s="54" customFormat="1" ht="33" customHeight="1" thickBot="1">
      <c r="A28" s="37"/>
      <c r="B28" s="81"/>
      <c r="AF28" s="104">
        <f>AF27-AB27</f>
        <v>-1475800</v>
      </c>
      <c r="AI28" s="113">
        <f t="shared" si="7"/>
        <v>-1475800</v>
      </c>
    </row>
    <row r="29" spans="1:35" s="54" customFormat="1" ht="19.5" customHeight="1" thickBot="1">
      <c r="A29" s="37"/>
      <c r="B29" s="81"/>
      <c r="U29" s="155" t="s">
        <v>51</v>
      </c>
      <c r="V29" s="155"/>
      <c r="W29" s="155"/>
      <c r="X29" s="40"/>
      <c r="Y29" s="40"/>
      <c r="Z29" s="41"/>
      <c r="AA29" s="154" t="s">
        <v>52</v>
      </c>
      <c r="AB29" s="154"/>
      <c r="AF29" s="104"/>
      <c r="AI29" s="113">
        <f t="shared" si="7"/>
        <v>0</v>
      </c>
    </row>
    <row r="30" spans="1:35" s="54" customFormat="1" ht="19.5" customHeight="1" thickBot="1">
      <c r="A30" s="37"/>
      <c r="B30" s="56"/>
      <c r="U30" s="39"/>
      <c r="V30" s="39"/>
      <c r="W30" s="42"/>
      <c r="X30" s="40"/>
      <c r="Y30" s="40"/>
      <c r="Z30" s="41"/>
      <c r="AA30" s="42"/>
      <c r="AB30" s="42"/>
      <c r="AF30" s="104"/>
      <c r="AI30" s="113">
        <f t="shared" si="7"/>
        <v>0</v>
      </c>
    </row>
    <row r="31" spans="1:35" s="54" customFormat="1" ht="27.75" customHeight="1" thickBot="1">
      <c r="A31" s="37"/>
      <c r="B31" s="57"/>
      <c r="U31" s="155" t="s">
        <v>53</v>
      </c>
      <c r="V31" s="155"/>
      <c r="W31" s="155"/>
      <c r="X31" s="40"/>
      <c r="Y31" s="40"/>
      <c r="Z31" s="41"/>
      <c r="AA31" s="154" t="s">
        <v>54</v>
      </c>
      <c r="AB31" s="154"/>
      <c r="AF31" s="104"/>
      <c r="AI31" s="113">
        <f t="shared" si="7"/>
        <v>0</v>
      </c>
    </row>
    <row r="32" spans="1:35" s="59" customFormat="1" ht="19.5" customHeight="1" thickBot="1">
      <c r="A32" s="3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F32" s="55"/>
      <c r="AI32" s="113">
        <f t="shared" si="7"/>
        <v>0</v>
      </c>
    </row>
    <row r="33" spans="1:35" s="6" customFormat="1" ht="19.5" hidden="1" thickBot="1">
      <c r="A33" s="22"/>
      <c r="B33" s="52"/>
      <c r="E33" s="53"/>
      <c r="H33" s="53"/>
      <c r="I33" s="53"/>
      <c r="J33" s="53"/>
      <c r="Q33" s="53"/>
      <c r="AB33" s="53"/>
      <c r="AF33" s="99"/>
      <c r="AI33" s="113">
        <f t="shared" si="7"/>
        <v>0</v>
      </c>
    </row>
    <row r="34" spans="1:35" s="3" customFormat="1" ht="19.5" hidden="1" thickBot="1">
      <c r="A34" s="20"/>
      <c r="B34" s="10"/>
      <c r="E34" s="4"/>
      <c r="H34" s="4"/>
      <c r="I34" s="4"/>
      <c r="J34" s="4"/>
      <c r="Q34" s="4"/>
      <c r="AB34" s="4"/>
      <c r="AF34" s="94"/>
      <c r="AI34" s="113">
        <f t="shared" si="7"/>
        <v>0</v>
      </c>
    </row>
    <row r="35" spans="1:35" s="3" customFormat="1" ht="19.5" hidden="1" thickBot="1">
      <c r="A35" s="20"/>
      <c r="B35" s="10"/>
      <c r="E35" s="4"/>
      <c r="H35" s="4"/>
      <c r="I35" s="4"/>
      <c r="J35" s="4"/>
      <c r="Q35" s="4"/>
      <c r="AB35" s="4"/>
      <c r="AF35" s="94"/>
      <c r="AI35" s="113">
        <f t="shared" si="7"/>
        <v>0</v>
      </c>
    </row>
    <row r="36" spans="1:35" s="3" customFormat="1" ht="19.5" hidden="1" thickBot="1">
      <c r="A36" s="20"/>
      <c r="B36" s="10"/>
      <c r="E36" s="4"/>
      <c r="H36" s="4"/>
      <c r="I36" s="4"/>
      <c r="J36" s="4"/>
      <c r="Q36" s="4"/>
      <c r="AB36" s="4"/>
      <c r="AF36" s="94"/>
      <c r="AI36" s="113">
        <f t="shared" si="7"/>
        <v>0</v>
      </c>
    </row>
    <row r="37" spans="1:35" s="3" customFormat="1" ht="19.5" hidden="1" thickBot="1">
      <c r="A37" s="20"/>
      <c r="B37" s="10"/>
      <c r="E37" s="4"/>
      <c r="H37" s="4"/>
      <c r="I37" s="4"/>
      <c r="J37" s="4"/>
      <c r="Q37" s="4"/>
      <c r="AB37" s="4"/>
      <c r="AF37" s="94"/>
      <c r="AI37" s="113">
        <f t="shared" si="7"/>
        <v>0</v>
      </c>
    </row>
    <row r="38" spans="1:35" s="3" customFormat="1" ht="19.5" hidden="1" thickBot="1">
      <c r="A38" s="20"/>
      <c r="B38" s="10"/>
      <c r="E38" s="4"/>
      <c r="H38" s="4"/>
      <c r="I38" s="4"/>
      <c r="J38" s="4"/>
      <c r="Q38" s="4"/>
      <c r="AB38" s="4"/>
      <c r="AF38" s="94"/>
      <c r="AI38" s="113">
        <f t="shared" si="7"/>
        <v>0</v>
      </c>
    </row>
    <row r="39" spans="1:35" s="3" customFormat="1" ht="19.5" hidden="1" thickBot="1">
      <c r="A39" s="20"/>
      <c r="B39" s="9"/>
      <c r="E39" s="4"/>
      <c r="H39" s="4"/>
      <c r="I39" s="4"/>
      <c r="J39" s="4"/>
      <c r="Q39" s="4"/>
      <c r="AB39" s="4"/>
      <c r="AF39" s="94"/>
      <c r="AI39" s="113">
        <f t="shared" si="7"/>
        <v>0</v>
      </c>
    </row>
    <row r="40" spans="1:35" s="3" customFormat="1" ht="19.5" hidden="1" thickBot="1">
      <c r="A40" s="20"/>
      <c r="B40" s="11"/>
      <c r="E40" s="4"/>
      <c r="H40" s="4"/>
      <c r="I40" s="4"/>
      <c r="J40" s="4"/>
      <c r="Q40" s="4"/>
      <c r="AB40" s="4"/>
      <c r="AF40" s="94"/>
      <c r="AI40" s="113">
        <f t="shared" si="7"/>
        <v>0</v>
      </c>
    </row>
    <row r="41" spans="1:35" s="3" customFormat="1" ht="19.5" hidden="1" thickBot="1">
      <c r="A41" s="20"/>
      <c r="B41" s="10"/>
      <c r="E41" s="4"/>
      <c r="H41" s="4"/>
      <c r="I41" s="4"/>
      <c r="J41" s="4"/>
      <c r="Q41" s="4"/>
      <c r="AB41" s="4"/>
      <c r="AF41" s="94"/>
      <c r="AI41" s="113">
        <f t="shared" si="7"/>
        <v>0</v>
      </c>
    </row>
    <row r="42" spans="1:35" s="3" customFormat="1" ht="19.5" hidden="1" thickBot="1">
      <c r="A42" s="20"/>
      <c r="B42" s="10"/>
      <c r="E42" s="4"/>
      <c r="H42" s="4"/>
      <c r="I42" s="4"/>
      <c r="J42" s="4"/>
      <c r="Q42" s="4"/>
      <c r="AB42" s="4"/>
      <c r="AF42" s="94"/>
      <c r="AI42" s="113">
        <f t="shared" si="7"/>
        <v>0</v>
      </c>
    </row>
    <row r="43" spans="1:35" s="3" customFormat="1" ht="19.5" hidden="1" thickBot="1">
      <c r="A43" s="20"/>
      <c r="B43" s="10"/>
      <c r="E43" s="4"/>
      <c r="H43" s="4"/>
      <c r="I43" s="4"/>
      <c r="J43" s="4"/>
      <c r="Q43" s="4"/>
      <c r="AB43" s="4"/>
      <c r="AF43" s="94"/>
      <c r="AI43" s="113">
        <f t="shared" si="7"/>
        <v>0</v>
      </c>
    </row>
    <row r="44" spans="1:35" s="3" customFormat="1" ht="19.5" hidden="1" thickBot="1">
      <c r="A44" s="20"/>
      <c r="B44" s="10"/>
      <c r="E44" s="4"/>
      <c r="H44" s="4"/>
      <c r="I44" s="4"/>
      <c r="J44" s="4"/>
      <c r="Q44" s="4"/>
      <c r="AB44" s="4"/>
      <c r="AF44" s="94"/>
      <c r="AI44" s="113">
        <f t="shared" si="7"/>
        <v>0</v>
      </c>
    </row>
    <row r="45" spans="1:35" s="3" customFormat="1" ht="19.5" hidden="1" thickBot="1">
      <c r="A45" s="20"/>
      <c r="B45" s="10"/>
      <c r="E45" s="4"/>
      <c r="H45" s="4"/>
      <c r="I45" s="4"/>
      <c r="J45" s="4"/>
      <c r="Q45" s="4"/>
      <c r="AB45" s="4"/>
      <c r="AF45" s="94"/>
      <c r="AI45" s="113">
        <f t="shared" si="7"/>
        <v>0</v>
      </c>
    </row>
    <row r="46" spans="1:35" s="3" customFormat="1" ht="19.5" hidden="1" thickBot="1">
      <c r="A46" s="20"/>
      <c r="B46" s="9"/>
      <c r="E46" s="4"/>
      <c r="H46" s="4"/>
      <c r="I46" s="4"/>
      <c r="J46" s="4"/>
      <c r="Q46" s="4"/>
      <c r="AB46" s="4"/>
      <c r="AF46" s="94"/>
      <c r="AI46" s="113">
        <f t="shared" si="7"/>
        <v>0</v>
      </c>
    </row>
    <row r="47" spans="1:32" s="3" customFormat="1" ht="18.75">
      <c r="A47" s="20"/>
      <c r="E47" s="4"/>
      <c r="H47" s="4"/>
      <c r="I47" s="4"/>
      <c r="J47" s="4"/>
      <c r="Q47" s="4"/>
      <c r="AB47" s="4"/>
      <c r="AF47" s="94"/>
    </row>
    <row r="48" spans="1:32" s="3" customFormat="1" ht="18.75">
      <c r="A48" s="20"/>
      <c r="B48" s="12"/>
      <c r="E48" s="4"/>
      <c r="H48" s="4"/>
      <c r="I48" s="4"/>
      <c r="J48" s="4"/>
      <c r="Q48" s="4"/>
      <c r="AB48" s="4"/>
      <c r="AF48" s="94"/>
    </row>
    <row r="49" ht="18.75">
      <c r="B49" s="13"/>
    </row>
    <row r="60" ht="18.75">
      <c r="B60" s="16" t="s">
        <v>20</v>
      </c>
    </row>
    <row r="61" ht="18.75">
      <c r="B61" s="17" t="s">
        <v>21</v>
      </c>
    </row>
    <row r="62" ht="18.75">
      <c r="B62" s="17" t="s">
        <v>22</v>
      </c>
    </row>
    <row r="63" ht="18.75">
      <c r="B63" s="17" t="s">
        <v>23</v>
      </c>
    </row>
    <row r="64" ht="18.75">
      <c r="B64" s="17" t="s">
        <v>24</v>
      </c>
    </row>
    <row r="65" ht="18.75">
      <c r="B65" s="17" t="s">
        <v>25</v>
      </c>
    </row>
    <row r="66" ht="18.75">
      <c r="B66" s="18" t="s">
        <v>19</v>
      </c>
    </row>
  </sheetData>
  <sheetProtection/>
  <mergeCells count="6">
    <mergeCell ref="B2:AB2"/>
    <mergeCell ref="B19:AB19"/>
    <mergeCell ref="U29:W29"/>
    <mergeCell ref="AA29:AB29"/>
    <mergeCell ref="U31:W31"/>
    <mergeCell ref="AA31:AB31"/>
  </mergeCells>
  <printOptions horizontalCentered="1"/>
  <pageMargins left="0.1968503937007874" right="0.2362204724409449" top="1.1811023622047245" bottom="0.3937007874015748" header="0.6692913385826772" footer="0.1968503937007874"/>
  <pageSetup fitToHeight="2" fitToWidth="2" horizontalDpi="600" verticalDpi="600" orientation="landscape" paperSize="9" scale="52" r:id="rId1"/>
  <headerFooter alignWithMargins="0">
    <oddHeader>&amp;C&amp;22 Проект бюджету на 2017 рік  по управлінню освіти Кіровоградської міської ради.&amp;R&amp;14грн&amp;10.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Волошина</dc:creator>
  <cp:keywords/>
  <dc:description/>
  <cp:lastModifiedBy>Igor</cp:lastModifiedBy>
  <cp:lastPrinted>2016-12-21T08:34:08Z</cp:lastPrinted>
  <dcterms:created xsi:type="dcterms:W3CDTF">2016-09-24T10:11:56Z</dcterms:created>
  <dcterms:modified xsi:type="dcterms:W3CDTF">2017-01-06T12:33:58Z</dcterms:modified>
  <cp:category/>
  <cp:version/>
  <cp:contentType/>
  <cp:contentStatus/>
</cp:coreProperties>
</file>